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zop" sheetId="1" r:id="rId1"/>
  </sheets>
  <definedNames>
    <definedName name="_xlnm._FilterDatabase" localSheetId="0" hidden="1">zop!$A$1:$S$59</definedName>
  </definedNames>
  <calcPr calcId="125725"/>
</workbook>
</file>

<file path=xl/calcChain.xml><?xml version="1.0" encoding="utf-8"?>
<calcChain xmlns="http://schemas.openxmlformats.org/spreadsheetml/2006/main">
  <c r="O49" i="1"/>
  <c r="N49"/>
  <c r="I49"/>
  <c r="N58"/>
  <c r="O58" s="1"/>
  <c r="N57"/>
  <c r="O57" s="1"/>
  <c r="N56"/>
  <c r="O56" s="1"/>
  <c r="N55"/>
  <c r="O55" s="1"/>
  <c r="N54"/>
  <c r="O54" s="1"/>
  <c r="N53"/>
  <c r="O53" s="1"/>
  <c r="N51"/>
  <c r="O51" s="1"/>
  <c r="N48"/>
  <c r="O48" s="1"/>
  <c r="N47"/>
  <c r="O47" s="1"/>
  <c r="N45"/>
  <c r="O45" s="1"/>
  <c r="N39"/>
  <c r="O39" s="1"/>
  <c r="N38"/>
  <c r="O38" s="1"/>
  <c r="N37"/>
  <c r="O37" s="1"/>
  <c r="N34"/>
  <c r="O34" s="1"/>
  <c r="N33"/>
  <c r="O33" s="1"/>
  <c r="N32"/>
  <c r="O32" s="1"/>
  <c r="N30"/>
  <c r="O30" s="1"/>
  <c r="N29"/>
  <c r="O29" s="1"/>
  <c r="N26"/>
  <c r="O26" s="1"/>
  <c r="N25"/>
  <c r="O25" s="1"/>
  <c r="N23"/>
  <c r="O23" s="1"/>
  <c r="N22"/>
  <c r="O22" s="1"/>
  <c r="N21"/>
  <c r="O21" s="1"/>
  <c r="N20"/>
  <c r="O20" s="1"/>
  <c r="N19"/>
  <c r="O19" s="1"/>
  <c r="N18"/>
  <c r="O18" s="1"/>
  <c r="N17"/>
  <c r="O17" s="1"/>
  <c r="N16"/>
  <c r="O16" s="1"/>
  <c r="N13"/>
  <c r="O13" s="1"/>
  <c r="N10"/>
  <c r="O10" s="1"/>
  <c r="N9"/>
  <c r="O9" s="1"/>
  <c r="N8"/>
  <c r="O8" s="1"/>
  <c r="N6"/>
  <c r="O6" s="1"/>
  <c r="N5"/>
  <c r="O5" s="1"/>
  <c r="N4"/>
  <c r="O4" s="1"/>
  <c r="N3"/>
  <c r="O3" s="1"/>
</calcChain>
</file>

<file path=xl/sharedStrings.xml><?xml version="1.0" encoding="utf-8"?>
<sst xmlns="http://schemas.openxmlformats.org/spreadsheetml/2006/main" count="498" uniqueCount="292">
  <si>
    <t>№</t>
  </si>
  <si>
    <t>ATC код</t>
  </si>
  <si>
    <t>Международно непатентно име по ATC</t>
  </si>
  <si>
    <t>Лекарствена форма</t>
  </si>
  <si>
    <t xml:space="preserve">Прогнозно количество за една година </t>
  </si>
  <si>
    <t>Търговско име, лекарствена форма и опаковка /латиница/</t>
  </si>
  <si>
    <t>Производител</t>
  </si>
  <si>
    <t>Притежател на разрешението за употреба</t>
  </si>
  <si>
    <t>Разрешение за употреба №…/дата</t>
  </si>
  <si>
    <t>Пределна цена по чл. 261а, ал. 1, 2 или 3 от ЗЛПХМ с ДДС за склад на едро</t>
  </si>
  <si>
    <t>Стойност за опаковка, изчислена на база референтна стойност по ПЛС - прил.2</t>
  </si>
  <si>
    <t>Цена за опаковка с ДДС, франко МБАЛ "Св. Анна-Вн"АД</t>
  </si>
  <si>
    <t>Брой единици (единични дози) в опаковка</t>
  </si>
  <si>
    <t>Цена за единица (единична доза) в опаковка с ДДС</t>
  </si>
  <si>
    <t>Обща ст-ст с ДДС</t>
  </si>
  <si>
    <t>Оторизация от притежателя на разрешението за употреба   (да/не)</t>
  </si>
  <si>
    <t>A02BA03</t>
  </si>
  <si>
    <t>Famotidine</t>
  </si>
  <si>
    <t>таблетки 40 мг х 30</t>
  </si>
  <si>
    <t>A05BA00</t>
  </si>
  <si>
    <t>L-Ornitine-L-Aspartate</t>
  </si>
  <si>
    <t>концентрат за инф. 5 г / 10 мл</t>
  </si>
  <si>
    <t>HEPA-MERZ INFUSION CONCENTRATE conc.inf. 5 g - 10 ml x 10</t>
  </si>
  <si>
    <t>Merz Pharma GmbH &amp; Co.KGaA, Germany</t>
  </si>
  <si>
    <t>Merz Pharmaceuticals GmbH, Germany</t>
  </si>
  <si>
    <t>II-13637/22,06,2006,</t>
  </si>
  <si>
    <t>да</t>
  </si>
  <si>
    <t>A06AB02</t>
  </si>
  <si>
    <t>Bisacodyl</t>
  </si>
  <si>
    <t>стомашно-устойчиви таблетки 5 мг  X 30</t>
  </si>
  <si>
    <t>Bisalax  gastro-resistant   5 mg  x 30</t>
  </si>
  <si>
    <t>Балканфарма - Дупница АД, ул. ''Самоковско шосе'' 3, 2600 Дупница, България</t>
  </si>
  <si>
    <t>Актавис ЕАД, ул. ''Атанас Дуков'' № 29, София 1407, България</t>
  </si>
  <si>
    <t>20000138/ 15.12.2010</t>
  </si>
  <si>
    <t>A07BA01</t>
  </si>
  <si>
    <t>Medicinal Charcoal /Carbo/</t>
  </si>
  <si>
    <t>прах 20 г</t>
  </si>
  <si>
    <t>Carbo прах 20 г</t>
  </si>
  <si>
    <t>"Химакс Фарма" ЕООД, България</t>
  </si>
  <si>
    <t>не</t>
  </si>
  <si>
    <t>B01AA07</t>
  </si>
  <si>
    <t>Acenocoumarol</t>
  </si>
  <si>
    <t>таблетки 4 мг х 20</t>
  </si>
  <si>
    <t>SINTROM tabl. 4 mg x 20</t>
  </si>
  <si>
    <t>Novartis Pharma GmbH, Germany</t>
  </si>
  <si>
    <t>0409/15.01.2008 г.</t>
  </si>
  <si>
    <t>B01AX06</t>
  </si>
  <si>
    <t>Rivaroxaban</t>
  </si>
  <si>
    <t>таблетки 10 мг х 10</t>
  </si>
  <si>
    <t>Xarelto film tablets 10 mg х 10</t>
  </si>
  <si>
    <t>Bayer Pharma AG, Germany; Bayer HealthCare Manufacturing Srl, Italy</t>
  </si>
  <si>
    <t>Bayer Pharma AG, Germany</t>
  </si>
  <si>
    <t>EU/1/08/472/006</t>
  </si>
  <si>
    <t>таблетки 15 мг х 28</t>
  </si>
  <si>
    <t xml:space="preserve">Xarelto film-coated tablets 15 mg x 28  </t>
  </si>
  <si>
    <t>Bayer Pharma AG, 51368 Leverkusen Germany</t>
  </si>
  <si>
    <t>Bayer Pharma AG, 13342 Berlin, Germany</t>
  </si>
  <si>
    <t>EU/1/08/472/012</t>
  </si>
  <si>
    <t>таблетки 20 мг х 28</t>
  </si>
  <si>
    <t xml:space="preserve">Xarelto film-coated tablets 20 mg x 28   </t>
  </si>
  <si>
    <t>EU/1/08/472/018</t>
  </si>
  <si>
    <t>B03XA02</t>
  </si>
  <si>
    <t xml:space="preserve">Darbepoetin alfa </t>
  </si>
  <si>
    <t>разтвор за инж. в предварително напълнена спринцовка 20 мкг / 0,5 мл</t>
  </si>
  <si>
    <t>разтвор за инж. в предварително напълнена спринцовка 40 мкг / 0,4 мл</t>
  </si>
  <si>
    <t>B03XA03</t>
  </si>
  <si>
    <t>Methoxy polyethylene glycol-epoetin beta</t>
  </si>
  <si>
    <t>разтвор за инж. в предварително напълнена спринцовка, различни микрограми /цена за DDD=4,0 mcg/</t>
  </si>
  <si>
    <t>Mircera разтвор за инж. в предварително напълнена спринцовка, различни микрограми //50, mcg, 75 mcg, 100 mcg, 150 mcg, 200 mcg, 250 mcg</t>
  </si>
  <si>
    <t>Roche Pharma AG, Germany</t>
  </si>
  <si>
    <t>Roche Registration Limited United Kingdom</t>
  </si>
  <si>
    <t>EU/1/07/400/009</t>
  </si>
  <si>
    <t>B05BA10</t>
  </si>
  <si>
    <t>Solutions for total parenteral nutrition, combination</t>
  </si>
  <si>
    <t>Amino acid +  12,7 % Glucose + Soy-beanoil refined + Medium-chain triglicerides+ Olive oil refined + Fish oil, rich in omega 3 acids, Electrolyte Free, 1970 ml /central/</t>
  </si>
  <si>
    <t>Amino acid + 7,1 % Glucose + Soy-beanoil refined + Medium-chain triglicerides+ Olive oil refined + Fish oil, rich in omega 3 acids , 1904 ml /peripheral/</t>
  </si>
  <si>
    <t xml:space="preserve"> SmofKabiven Peripheral Emulsion for infusion 1904 ml x 1</t>
  </si>
  <si>
    <t>Fresenius Kabi AB Швеция</t>
  </si>
  <si>
    <t>Фрезениус Каби България ЕООД</t>
  </si>
  <si>
    <t>ІІ-4162/05.02.2009</t>
  </si>
  <si>
    <t>Amino acids + 12,7 % Glucose + Soy-beanoil refined + Medium-chain triglicerides+ Olive oil refined + Fish oil, rich in omega 3 acids , 1970 ml /central/</t>
  </si>
  <si>
    <t>SmofKabiven Central Emulsion for infusion 1970 ml x 1</t>
  </si>
  <si>
    <t>ІІ-2625/25.07.2008</t>
  </si>
  <si>
    <t>B05XB02</t>
  </si>
  <si>
    <t>Alanyl glutamine</t>
  </si>
  <si>
    <t>концентрат за инф. 200 мг/100 мл</t>
  </si>
  <si>
    <t>Dipeptiven Concentrate for solution for infusion 200 mg/ml 100 ml x 1</t>
  </si>
  <si>
    <t xml:space="preserve">Fresenius Kabi Austria GmbH, Hafnerstrasse 36 A-8055 Graz, Austria </t>
  </si>
  <si>
    <t>Fresenius Kabi Deutschland GmbH, Germany</t>
  </si>
  <si>
    <t>ІІ-1224/07.12.2007 г.</t>
  </si>
  <si>
    <t>C01CA07</t>
  </si>
  <si>
    <t>Dobutamine</t>
  </si>
  <si>
    <t>флак. за инж. 250 мг</t>
  </si>
  <si>
    <t>DOBUTAMIN ADMEDA 5 mg/ml solution for infusion - 50 ml x 1</t>
  </si>
  <si>
    <t>Wulfing Pharma GmbH, Germany</t>
  </si>
  <si>
    <t>Admeda Arzneimittel GmbH, Germany</t>
  </si>
  <si>
    <t>II-2826/18.08.2008</t>
  </si>
  <si>
    <t>C03CA01</t>
  </si>
  <si>
    <t>Furosemide</t>
  </si>
  <si>
    <t>таблетки 40 мг  х 12</t>
  </si>
  <si>
    <t>FURANTHRIL tablet 40 mg x 12</t>
  </si>
  <si>
    <t>Балканфарма- Дупница АД</t>
  </si>
  <si>
    <t>Актавис ЕАД - България</t>
  </si>
  <si>
    <t>II-11464/29.09.2005</t>
  </si>
  <si>
    <t>C07AB02</t>
  </si>
  <si>
    <t>Metoprolol tartrate</t>
  </si>
  <si>
    <t>разтвор за инж. 1 мг/мл 5 мл</t>
  </si>
  <si>
    <t>Metocor solution for injection 1 mg/ml - 5 ml x 10</t>
  </si>
  <si>
    <t>Адифарма ЕАД</t>
  </si>
  <si>
    <t xml:space="preserve">ІІ-6066/27.10.2009 </t>
  </si>
  <si>
    <t>D02AC</t>
  </si>
  <si>
    <t>Lanolinum anhydricum</t>
  </si>
  <si>
    <t>унгвент кг</t>
  </si>
  <si>
    <t>Lanolinum унгвент кг</t>
  </si>
  <si>
    <t>Vaselinum album</t>
  </si>
  <si>
    <t>Vaselinum унгвент кг</t>
  </si>
  <si>
    <t>D03AA</t>
  </si>
  <si>
    <t>Cod-liver oil ointments</t>
  </si>
  <si>
    <t>унгвент 18 г туба</t>
  </si>
  <si>
    <t>D06AX04</t>
  </si>
  <si>
    <t>Neomycin, combinations</t>
  </si>
  <si>
    <t>унгвент 20 г</t>
  </si>
  <si>
    <t>BANEOCIN ointment - 20 g x 1, 250 IU/1g+5000 IU/1g</t>
  </si>
  <si>
    <t>Sandoz GmbH Austria</t>
  </si>
  <si>
    <t>G02AB01</t>
  </si>
  <si>
    <t>Methylergometrine</t>
  </si>
  <si>
    <t>разтвор за инж. 0,2 мг/мл 1 мл</t>
  </si>
  <si>
    <t>Methergin 0,2 mg/ml solution for injection - 1 ml x 100</t>
  </si>
  <si>
    <t>Novartis Pharma GmbH,  Германия</t>
  </si>
  <si>
    <t>G02AD02</t>
  </si>
  <si>
    <t xml:space="preserve">Dinoprostone </t>
  </si>
  <si>
    <t>вагинални таблетки 3 мг х 4</t>
  </si>
  <si>
    <t>H01BA02</t>
  </si>
  <si>
    <t>Desmopressin</t>
  </si>
  <si>
    <t>таблети 0,2 мг х 15</t>
  </si>
  <si>
    <t>MIRAM tablets 0,2 mg  x 15</t>
  </si>
  <si>
    <t>Teva Pharmaceutical Works Private Limited Company,Унгария, Teva UK Ltd.,Великобритания, Pharmachimie B.V.,Холандия, Teva Sante S.A.,Франция</t>
  </si>
  <si>
    <t>Тева Фармасютикълс България ЕООД</t>
  </si>
  <si>
    <t>II-4062/28.01.2009 г.</t>
  </si>
  <si>
    <t>H01CB02</t>
  </si>
  <si>
    <t>Octreotide</t>
  </si>
  <si>
    <t>разтвор за инж. 0,1 мг/мл 1 мл</t>
  </si>
  <si>
    <t>SANDOSTATIN  solution for injection 0,1 mg/ml 1 ml x 5</t>
  </si>
  <si>
    <t>0783/10.10.2007 г.</t>
  </si>
  <si>
    <t>H02AB06</t>
  </si>
  <si>
    <t>Prednisolone</t>
  </si>
  <si>
    <t>таблетки 5 мг  X 20</t>
  </si>
  <si>
    <t>Prednisolon Cortiko tablets 5 mg x 20</t>
  </si>
  <si>
    <t>Балканфарма - Разград АД</t>
  </si>
  <si>
    <t>Антибиотик - Разград АД</t>
  </si>
  <si>
    <t>20000703/17.1.2006</t>
  </si>
  <si>
    <t>J01AA02</t>
  </si>
  <si>
    <t>Doxycycline</t>
  </si>
  <si>
    <t>капсули 100 мг х 6</t>
  </si>
  <si>
    <t>Doxycyclin Actavis, capsules, hard 100 mg x 6</t>
  </si>
  <si>
    <t>Балканфарма Разград АД, България</t>
  </si>
  <si>
    <t>Актавис ЕАД</t>
  </si>
  <si>
    <t>J01CA12</t>
  </si>
  <si>
    <t>Piperacillin</t>
  </si>
  <si>
    <t>прах за инж. разтвор 2 г</t>
  </si>
  <si>
    <t xml:space="preserve">Piperacillin Actavis 2 g powder for solution for  injection x 10 </t>
  </si>
  <si>
    <t xml:space="preserve">Agila Specialties Polska Sp. Zo. o. o., Полша </t>
  </si>
  <si>
    <t>6444/14.12.2009</t>
  </si>
  <si>
    <t>J01DH02</t>
  </si>
  <si>
    <t>Meropenem</t>
  </si>
  <si>
    <t>прах за разтвор за инж. 500 мг</t>
  </si>
  <si>
    <t>J01DI02</t>
  </si>
  <si>
    <t>Ceftaroline fosamil</t>
  </si>
  <si>
    <t>концентрат за разтвор за инф. 600 мг</t>
  </si>
  <si>
    <t>ZINFORO 600 mg Concentrate for solution for infusion x 10</t>
  </si>
  <si>
    <t>Facta Farmaceutici S.p.A.Италия; AstraZeneca AB, Швеция</t>
  </si>
  <si>
    <t>AstraZeneca AB 151 85 Södertälje, Швеция</t>
  </si>
  <si>
    <t>EU/1/12/785/001</t>
  </si>
  <si>
    <t>J01GB01</t>
  </si>
  <si>
    <t>Tobramycin</t>
  </si>
  <si>
    <t>прах за инж. 80 мг</t>
  </si>
  <si>
    <t>TOBRAMYCIN ACTAVIS solution for injection 80 mg/2 ml 2 ml x 5</t>
  </si>
  <si>
    <t>II-0326/25.07.2007</t>
  </si>
  <si>
    <t>J04AB02</t>
  </si>
  <si>
    <t>Rifampicin</t>
  </si>
  <si>
    <t>капсули 300 мг х 100</t>
  </si>
  <si>
    <t>TUBOCIN 300 mg capsules, hard x 100</t>
  </si>
  <si>
    <t>Балканфарма Разград, България</t>
  </si>
  <si>
    <t>Актавис ЕАД, България</t>
  </si>
  <si>
    <t>M01AB05</t>
  </si>
  <si>
    <t>Diclofenac</t>
  </si>
  <si>
    <t>таблети по 25 мг х 30</t>
  </si>
  <si>
    <t>таблети с удължено освобождаване 75 мг х 100</t>
  </si>
  <si>
    <t>N01AH06</t>
  </si>
  <si>
    <t xml:space="preserve">Remifentanil </t>
  </si>
  <si>
    <t>прах за конц. разтвор за инф. 5 мг</t>
  </si>
  <si>
    <t>N01AX10</t>
  </si>
  <si>
    <t>Propofol</t>
  </si>
  <si>
    <t>разтвор за инж. 2 % / 50 мл</t>
  </si>
  <si>
    <t>N01BB01</t>
  </si>
  <si>
    <t>Bupivacaine</t>
  </si>
  <si>
    <t>емулсия за инж./инф. 5 мг/мл 4 мл</t>
  </si>
  <si>
    <t>Marcaine Spinal solution for injection 5 mg/ml - 5 x 4 ml ampoules</t>
  </si>
  <si>
    <t>AstraZeneca AB, Sweden; AstraZeneca GmbH, Germany</t>
  </si>
  <si>
    <t>AstraZeneca UK Ltd, UK</t>
  </si>
  <si>
    <t>II-3418/ 10.11.2008</t>
  </si>
  <si>
    <t>Bupivacaine /Heavy solution/</t>
  </si>
  <si>
    <t>Marcaine Spinal Heavy solution for injection 5 mg/ml - 5 x 4 ml ampoules</t>
  </si>
  <si>
    <t>II-3419 /10.11.2008</t>
  </si>
  <si>
    <t>N03AG01</t>
  </si>
  <si>
    <t>Valproic acid</t>
  </si>
  <si>
    <t>филм таблетки с удължено освобождаване 500 мг х 30</t>
  </si>
  <si>
    <t>Depakine Chrono 500 prolonged-release tablets 500 mg x 30</t>
  </si>
  <si>
    <t>Sanofi Winthrop Industrie Ambares- Франция</t>
  </si>
  <si>
    <t>Санофи-Авентис България ЕООД</t>
  </si>
  <si>
    <t>N03AX14</t>
  </si>
  <si>
    <t>Levetiracetam</t>
  </si>
  <si>
    <t>таблети 500 мг х 100</t>
  </si>
  <si>
    <t>N04BB01</t>
  </si>
  <si>
    <t>Amantadine</t>
  </si>
  <si>
    <t>разтвор за инф.  0,4 мг/мл 500 мл</t>
  </si>
  <si>
    <t>PK-Merz 0,4 mg/ml solution for infusion - 500 ml x 1</t>
  </si>
  <si>
    <t>Merz Pharma GmbH  &amp; Co. KGaA -Германия</t>
  </si>
  <si>
    <t>Merz Pharmaceuticals GmbH - Германия</t>
  </si>
  <si>
    <t>ІІ-4320/27,02,2009</t>
  </si>
  <si>
    <t>N05CD08</t>
  </si>
  <si>
    <t>Midazolam</t>
  </si>
  <si>
    <t>таблетки 7,5 мг х 10</t>
  </si>
  <si>
    <t>R03AK07</t>
  </si>
  <si>
    <t>Beclometasone dipropionate/ formoterol fumarate dihydrate</t>
  </si>
  <si>
    <t>разтвор за инх. под налягане 0,1 мг/0,06 мг 120 дози</t>
  </si>
  <si>
    <t xml:space="preserve">Foster micrograms per actuation pressurised inhalation solution 100/6 микрограма/доза -120 дози  </t>
  </si>
  <si>
    <t>Chiesi Pharmaceutici S.p.A., Италия; Chiesi S.A., Франция; Chiesi Pharmaceuticals GmbH, Австрия</t>
  </si>
  <si>
    <t>Chiesi Pharmaceuticals GmbH, Австрия</t>
  </si>
  <si>
    <t>R03DA05</t>
  </si>
  <si>
    <t>Aminophylline</t>
  </si>
  <si>
    <t>филм таблетки 100 мг х 20</t>
  </si>
  <si>
    <t>NOVPHYLLIN 100 mg film-coated tablets x 20</t>
  </si>
  <si>
    <t>Балканфарма Дупница, България</t>
  </si>
  <si>
    <t>R05CB03</t>
  </si>
  <si>
    <t>Carbcisteine</t>
  </si>
  <si>
    <t>сироп 20 мг/ мл (2%) - 125 мл</t>
  </si>
  <si>
    <t>Fluditec 20 mg/ml syrup 20 mg/ml - 125ml x 1</t>
  </si>
  <si>
    <t>Innothera Chouzy, rue Rene Chantereau- L'Isle Vert, 41150 Chouzysur Cisse, Франция</t>
  </si>
  <si>
    <t>Laboratoire Innotech international I, 22 Avenue Ariste Briand B.P. 32,94111 Arcuel Cedex, Франция</t>
  </si>
  <si>
    <t>R06AX26</t>
  </si>
  <si>
    <t>Fexofenadine hydrochloride</t>
  </si>
  <si>
    <t>таблетки 180 мг  х 10</t>
  </si>
  <si>
    <t>EWOFEX 180 mg film-coated tablets x 10</t>
  </si>
  <si>
    <t>Chanelle Medical, Ireland</t>
  </si>
  <si>
    <t>Ewopharma International s.r.o., Словакия</t>
  </si>
  <si>
    <t>II-1926/ 15.04.2008</t>
  </si>
  <si>
    <t>S01AA12</t>
  </si>
  <si>
    <t>очни капки 3мг/мл - 5 мл</t>
  </si>
  <si>
    <t>TOBRIN 3% drops eye, solution  - 5 ml</t>
  </si>
  <si>
    <t>Балканфарма- Разград АД</t>
  </si>
  <si>
    <t>II-2956/16,09,2008</t>
  </si>
  <si>
    <t>V07AV</t>
  </si>
  <si>
    <t>Formalin</t>
  </si>
  <si>
    <t>разтвор 40% кг</t>
  </si>
  <si>
    <t>Formalin разтвор 40% кг</t>
  </si>
  <si>
    <t>V08AB02</t>
  </si>
  <si>
    <t>Iohexol</t>
  </si>
  <si>
    <t>разтвор за инж. 350 мг/мл 20 мл</t>
  </si>
  <si>
    <t>Aranesp 20 mcg/0.5 ml solution for injection pre-filled syringe with needle guard  x 1</t>
  </si>
  <si>
    <t>Amgen Europe B.V., Холандия</t>
  </si>
  <si>
    <t>EU/1/01/185/078</t>
  </si>
  <si>
    <t>Aranesp  40 mcg/0.4 ml solution for injection pre-filled syringe with needle guard x 1</t>
  </si>
  <si>
    <t>EU/1/01/185/082</t>
  </si>
  <si>
    <t xml:space="preserve">Mircera solution for injection 50 µg/0,3 ml x 1 pre-filled syringe </t>
  </si>
  <si>
    <t>EU/1/07/400/008</t>
  </si>
  <si>
    <t>Methergin 0,2 mg/ml solution for injection - 1 ml x 1</t>
  </si>
  <si>
    <t>Prostin E2 vag.tabl. 3 mg x 4</t>
  </si>
  <si>
    <t>PFIZER EUROPE MA EEIG, Ramsgate Road, Sandwich, Kent, England CT13 9NJ</t>
  </si>
  <si>
    <t>Sanico NV, Veedijk 59, Industriezone 4, 2300 Turnhout, Belgium</t>
  </si>
  <si>
    <t>II-12351/13.02.2006</t>
  </si>
  <si>
    <t>SANDOSTATIN  solution for injection 0,1 mg/ml 1 ml x 1</t>
  </si>
  <si>
    <t>Merope 1 g powder for solution for injection/infusion x 1</t>
  </si>
  <si>
    <t>Medochemie Ltd., Кипър</t>
  </si>
  <si>
    <t>Medochemie Ltd. – Factory C, Кипър</t>
  </si>
  <si>
    <t>Marcaine Spinal solution for injection 5 mg/ml - 1 x 4 ml ampoul</t>
  </si>
  <si>
    <t>Marcaine Spinal Heavy solution for injection 5 mg/ml - 1x 4 ml ampoul</t>
  </si>
  <si>
    <t>CONVULEX CHRONO  tablet prolong. 500 mg x 30</t>
  </si>
  <si>
    <t>Gerot Pharmazeutika Ges. M.b.H.</t>
  </si>
  <si>
    <t>G.L.Pharma GmbH, Австрия</t>
  </si>
  <si>
    <t>Lepsitam  film coated tablets 500 mg x 30</t>
  </si>
  <si>
    <t>Софарма АД, ул. „Илиенско шосе” 16, 1220, София, България</t>
  </si>
  <si>
    <t xml:space="preserve">Pharmathen S.A.,  Гърция; Pharmathen International S.A.   Гърция  </t>
  </si>
  <si>
    <t>Оферент</t>
  </si>
  <si>
    <t>Фьоникс</t>
  </si>
  <si>
    <t>Софарма трейдинг</t>
  </si>
  <si>
    <t>Място</t>
  </si>
  <si>
    <t>Забележка</t>
  </si>
  <si>
    <t>липсва оферта</t>
  </si>
  <si>
    <t>няма оторизация</t>
  </si>
  <si>
    <t>техническа грешка</t>
  </si>
  <si>
    <t>офериран грешен медикамент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</si>
</sst>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d&quot;.&quot;m&quot;.&quot;yyyy"/>
    <numFmt numFmtId="166" formatCode="#,##0.00&quot; &quot;[$лв.-402];[Red]&quot;-&quot;#,##0.00&quot; &quot;[$лв.-402]"/>
  </numFmts>
  <fonts count="9">
    <font>
      <sz val="11"/>
      <color rgb="FF000000"/>
      <name val="Arial1"/>
      <charset val="204"/>
    </font>
    <font>
      <sz val="11"/>
      <color rgb="FF000000"/>
      <name val="Arial1"/>
      <charset val="204"/>
    </font>
    <font>
      <sz val="10"/>
      <color rgb="FF000000"/>
      <name val="Arial"/>
      <family val="2"/>
      <charset val="204"/>
    </font>
    <font>
      <b/>
      <i/>
      <sz val="16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u/>
      <sz val="11"/>
      <color rgb="FF000000"/>
      <name val="Arial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2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9" fontId="1" fillId="0" borderId="0" applyFont="0" applyFill="0" applyBorder="0" applyAlignment="0" applyProtection="0"/>
    <xf numFmtId="0" fontId="5" fillId="0" borderId="0" applyNumberFormat="0" applyBorder="0" applyProtection="0"/>
    <xf numFmtId="166" fontId="5" fillId="0" borderId="0" applyBorder="0" applyProtection="0"/>
  </cellStyleXfs>
  <cellXfs count="53">
    <xf numFmtId="0" fontId="0" fillId="0" borderId="0" xfId="0"/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top"/>
    </xf>
    <xf numFmtId="0" fontId="8" fillId="0" borderId="1" xfId="1" applyFont="1" applyFill="1" applyBorder="1" applyAlignment="1">
      <alignment horizontal="justify" vertical="top" wrapText="1"/>
    </xf>
    <xf numFmtId="0" fontId="8" fillId="0" borderId="2" xfId="1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justify" vertical="top"/>
    </xf>
    <xf numFmtId="2" fontId="8" fillId="0" borderId="1" xfId="0" applyNumberFormat="1" applyFont="1" applyFill="1" applyBorder="1" applyAlignment="1">
      <alignment horizontal="justify" vertical="top"/>
    </xf>
    <xf numFmtId="2" fontId="8" fillId="0" borderId="1" xfId="0" applyNumberFormat="1" applyFont="1" applyBorder="1" applyAlignment="1">
      <alignment horizontal="justify" vertical="top"/>
    </xf>
    <xf numFmtId="164" fontId="8" fillId="0" borderId="1" xfId="0" applyNumberFormat="1" applyFont="1" applyBorder="1" applyAlignment="1">
      <alignment horizontal="justify" vertical="top"/>
    </xf>
    <xf numFmtId="0" fontId="8" fillId="3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2" fontId="8" fillId="0" borderId="1" xfId="0" applyNumberFormat="1" applyFont="1" applyFill="1" applyBorder="1" applyAlignment="1">
      <alignment horizontal="justify" vertical="top" wrapText="1"/>
    </xf>
    <xf numFmtId="2" fontId="8" fillId="0" borderId="1" xfId="0" applyNumberFormat="1" applyFont="1" applyBorder="1" applyAlignment="1">
      <alignment horizontal="justify" vertical="top" wrapText="1"/>
    </xf>
    <xf numFmtId="0" fontId="8" fillId="0" borderId="1" xfId="0" applyFont="1" applyBorder="1" applyAlignment="1">
      <alignment horizontal="justify" vertical="top" wrapText="1"/>
    </xf>
    <xf numFmtId="164" fontId="8" fillId="0" borderId="1" xfId="0" applyNumberFormat="1" applyFont="1" applyBorder="1" applyAlignment="1">
      <alignment horizontal="justify" vertical="top" wrapText="1"/>
    </xf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justify" vertical="top"/>
    </xf>
    <xf numFmtId="0" fontId="8" fillId="0" borderId="2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justify" vertical="top"/>
    </xf>
    <xf numFmtId="0" fontId="8" fillId="0" borderId="1" xfId="0" applyFont="1" applyBorder="1" applyAlignment="1">
      <alignment horizontal="left" wrapText="1"/>
    </xf>
    <xf numFmtId="0" fontId="8" fillId="0" borderId="1" xfId="0" applyFont="1" applyFill="1" applyBorder="1" applyAlignment="1">
      <alignment horizontal="justify" vertical="top" wrapText="1"/>
    </xf>
    <xf numFmtId="0" fontId="8" fillId="3" borderId="1" xfId="0" applyFont="1" applyFill="1" applyBorder="1" applyAlignment="1">
      <alignment horizontal="justify" vertical="top"/>
    </xf>
    <xf numFmtId="0" fontId="8" fillId="3" borderId="2" xfId="0" applyFont="1" applyFill="1" applyBorder="1" applyAlignment="1">
      <alignment horizontal="center" vertical="top"/>
    </xf>
    <xf numFmtId="49" fontId="8" fillId="3" borderId="1" xfId="0" applyNumberFormat="1" applyFont="1" applyFill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0" fontId="8" fillId="3" borderId="3" xfId="0" applyFont="1" applyFill="1" applyBorder="1" applyAlignment="1">
      <alignment horizontal="left" wrapText="1"/>
    </xf>
    <xf numFmtId="165" fontId="8" fillId="0" borderId="1" xfId="0" applyNumberFormat="1" applyFont="1" applyFill="1" applyBorder="1" applyAlignment="1">
      <alignment horizontal="left" wrapText="1"/>
    </xf>
    <xf numFmtId="0" fontId="8" fillId="0" borderId="2" xfId="1" applyFont="1" applyFill="1" applyBorder="1" applyAlignment="1">
      <alignment horizontal="center" vertical="top"/>
    </xf>
    <xf numFmtId="49" fontId="8" fillId="0" borderId="1" xfId="0" applyNumberFormat="1" applyFont="1" applyFill="1" applyBorder="1" applyAlignment="1">
      <alignment horizontal="left" wrapText="1"/>
    </xf>
    <xf numFmtId="0" fontId="7" fillId="0" borderId="0" xfId="0" applyFont="1" applyAlignment="1">
      <alignment horizontal="right" vertical="top"/>
    </xf>
    <xf numFmtId="2" fontId="7" fillId="0" borderId="0" xfId="0" applyNumberFormat="1" applyFont="1" applyAlignment="1">
      <alignment horizontal="justify" vertical="top"/>
    </xf>
    <xf numFmtId="164" fontId="7" fillId="0" borderId="0" xfId="0" applyNumberFormat="1" applyFont="1" applyAlignment="1">
      <alignment horizontal="justify" vertical="top"/>
    </xf>
    <xf numFmtId="2" fontId="7" fillId="0" borderId="1" xfId="0" applyNumberFormat="1" applyFont="1" applyFill="1" applyBorder="1" applyAlignment="1">
      <alignment horizontal="justify" vertical="top"/>
    </xf>
    <xf numFmtId="2" fontId="7" fillId="0" borderId="1" xfId="0" applyNumberFormat="1" applyFont="1" applyBorder="1" applyAlignment="1">
      <alignment horizontal="justify" vertical="top"/>
    </xf>
    <xf numFmtId="164" fontId="7" fillId="0" borderId="1" xfId="0" applyNumberFormat="1" applyFont="1" applyBorder="1" applyAlignment="1">
      <alignment horizontal="justify" vertical="top"/>
    </xf>
    <xf numFmtId="0" fontId="7" fillId="0" borderId="3" xfId="0" applyFont="1" applyBorder="1" applyAlignment="1">
      <alignment horizontal="justify" vertical="top"/>
    </xf>
    <xf numFmtId="0" fontId="8" fillId="0" borderId="3" xfId="0" applyFont="1" applyFill="1" applyBorder="1" applyAlignment="1">
      <alignment horizontal="left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justify" vertical="top"/>
    </xf>
    <xf numFmtId="2" fontId="8" fillId="0" borderId="2" xfId="0" applyNumberFormat="1" applyFont="1" applyBorder="1" applyAlignment="1">
      <alignment horizontal="justify" vertical="top" wrapText="1"/>
    </xf>
    <xf numFmtId="2" fontId="7" fillId="0" borderId="2" xfId="0" applyNumberFormat="1" applyFont="1" applyBorder="1" applyAlignment="1">
      <alignment horizontal="justify" vertical="top"/>
    </xf>
    <xf numFmtId="0" fontId="6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justify" vertical="top"/>
    </xf>
    <xf numFmtId="0" fontId="8" fillId="0" borderId="4" xfId="0" applyFont="1" applyBorder="1" applyAlignment="1">
      <alignment horizontal="justify" vertical="top"/>
    </xf>
    <xf numFmtId="0" fontId="7" fillId="0" borderId="4" xfId="0" applyFont="1" applyBorder="1" applyAlignment="1">
      <alignment horizontal="justify" vertical="top"/>
    </xf>
    <xf numFmtId="0" fontId="7" fillId="0" borderId="4" xfId="0" applyFont="1" applyFill="1" applyBorder="1" applyAlignment="1">
      <alignment horizontal="justify" vertical="top"/>
    </xf>
    <xf numFmtId="0" fontId="8" fillId="0" borderId="4" xfId="0" applyFont="1" applyBorder="1" applyAlignment="1">
      <alignment horizontal="justify" vertical="top" wrapText="1"/>
    </xf>
  </cellXfs>
  <cellStyles count="11">
    <cellStyle name="Heading" xfId="2"/>
    <cellStyle name="Heading1" xfId="3"/>
    <cellStyle name="Normal 2" xfId="4"/>
    <cellStyle name="Normal 2 2 2" xfId="5"/>
    <cellStyle name="Normal 2 2 3" xfId="6"/>
    <cellStyle name="Normal 3 2" xfId="7"/>
    <cellStyle name="Percent 2" xfId="8"/>
    <cellStyle name="Result" xfId="9"/>
    <cellStyle name="Result2" xfId="10"/>
    <cellStyle name="Нормален" xfId="0" builtinId="0" customBuiltin="1"/>
    <cellStyle name="Нормален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59"/>
  <sheetViews>
    <sheetView tabSelected="1" zoomScale="70" zoomScaleNormal="70" workbookViewId="0">
      <selection activeCell="P5" sqref="P5"/>
    </sheetView>
  </sheetViews>
  <sheetFormatPr defaultRowHeight="14.25"/>
  <cols>
    <col min="1" max="1" width="4" customWidth="1"/>
    <col min="2" max="2" width="9.875" style="7" customWidth="1"/>
    <col min="3" max="3" width="17.75" style="7" customWidth="1"/>
    <col min="4" max="4" width="27" style="7" customWidth="1"/>
    <col min="5" max="5" width="7.125" style="35" customWidth="1"/>
    <col min="6" max="6" width="21.75" style="7" customWidth="1"/>
    <col min="7" max="7" width="22.875" style="7" customWidth="1"/>
    <col min="8" max="8" width="21.625" style="7" customWidth="1"/>
    <col min="9" max="9" width="18.125" style="7" hidden="1" customWidth="1"/>
    <col min="10" max="10" width="9.25" style="36" customWidth="1"/>
    <col min="11" max="12" width="8.625" style="36" customWidth="1"/>
    <col min="13" max="13" width="6.125" style="7" customWidth="1"/>
    <col min="14" max="14" width="10" style="37" customWidth="1"/>
    <col min="15" max="15" width="9.75" style="36" customWidth="1"/>
    <col min="16" max="16" width="12.25" style="7" customWidth="1"/>
    <col min="17" max="17" width="13.875" style="7" customWidth="1"/>
    <col min="18" max="18" width="8.5" style="7" customWidth="1"/>
    <col min="19" max="19" width="9.5" style="7" customWidth="1"/>
    <col min="20" max="256" width="8.5" style="7" customWidth="1"/>
    <col min="257" max="1023" width="8.5" customWidth="1"/>
    <col min="1024" max="1024" width="9" customWidth="1"/>
  </cols>
  <sheetData>
    <row r="1" spans="1:19" ht="122.25" customHeight="1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5" t="s">
        <v>10</v>
      </c>
      <c r="L1" s="5" t="s">
        <v>11</v>
      </c>
      <c r="M1" s="2" t="s">
        <v>12</v>
      </c>
      <c r="N1" s="6" t="s">
        <v>13</v>
      </c>
      <c r="O1" s="43" t="s">
        <v>14</v>
      </c>
      <c r="P1" s="47" t="s">
        <v>15</v>
      </c>
      <c r="Q1" s="48" t="s">
        <v>283</v>
      </c>
      <c r="R1" s="48" t="s">
        <v>286</v>
      </c>
      <c r="S1" s="48" t="s">
        <v>287</v>
      </c>
    </row>
    <row r="2" spans="1:19" ht="25.5">
      <c r="A2" s="8">
        <v>1</v>
      </c>
      <c r="B2" s="8" t="s">
        <v>16</v>
      </c>
      <c r="C2" s="8" t="s">
        <v>17</v>
      </c>
      <c r="D2" s="8" t="s">
        <v>18</v>
      </c>
      <c r="E2" s="9">
        <v>400</v>
      </c>
      <c r="F2" s="10"/>
      <c r="G2" s="10"/>
      <c r="H2" s="10"/>
      <c r="I2" s="10"/>
      <c r="J2" s="11"/>
      <c r="K2" s="12"/>
      <c r="L2" s="12"/>
      <c r="M2" s="10"/>
      <c r="N2" s="13"/>
      <c r="O2" s="44"/>
      <c r="P2" s="49"/>
      <c r="Q2" s="50"/>
      <c r="R2" s="50"/>
      <c r="S2" s="50" t="s">
        <v>288</v>
      </c>
    </row>
    <row r="3" spans="1:19" ht="63">
      <c r="A3" s="8">
        <v>2</v>
      </c>
      <c r="B3" s="8" t="s">
        <v>19</v>
      </c>
      <c r="C3" s="8" t="s">
        <v>20</v>
      </c>
      <c r="D3" s="8" t="s">
        <v>21</v>
      </c>
      <c r="E3" s="9">
        <v>60</v>
      </c>
      <c r="F3" s="14" t="s">
        <v>22</v>
      </c>
      <c r="G3" s="42" t="s">
        <v>23</v>
      </c>
      <c r="H3" s="42" t="s">
        <v>24</v>
      </c>
      <c r="I3" s="42" t="s">
        <v>25</v>
      </c>
      <c r="J3" s="16">
        <v>107.84</v>
      </c>
      <c r="K3" s="17">
        <v>107.84</v>
      </c>
      <c r="L3" s="17">
        <v>101</v>
      </c>
      <c r="M3" s="18">
        <v>10</v>
      </c>
      <c r="N3" s="19">
        <f>L3/M3</f>
        <v>10.1</v>
      </c>
      <c r="O3" s="45">
        <f>E3*N3</f>
        <v>606</v>
      </c>
      <c r="P3" s="51" t="s">
        <v>26</v>
      </c>
      <c r="Q3" s="50" t="s">
        <v>284</v>
      </c>
      <c r="R3" s="50">
        <v>1</v>
      </c>
      <c r="S3" s="50"/>
    </row>
    <row r="4" spans="1:19" ht="63">
      <c r="A4" s="8">
        <v>3</v>
      </c>
      <c r="B4" s="8" t="s">
        <v>27</v>
      </c>
      <c r="C4" s="8" t="s">
        <v>28</v>
      </c>
      <c r="D4" s="8" t="s">
        <v>29</v>
      </c>
      <c r="E4" s="9">
        <v>3</v>
      </c>
      <c r="F4" s="20" t="s">
        <v>30</v>
      </c>
      <c r="G4" s="25" t="s">
        <v>31</v>
      </c>
      <c r="H4" s="25" t="s">
        <v>32</v>
      </c>
      <c r="I4" s="25" t="s">
        <v>33</v>
      </c>
      <c r="J4" s="16">
        <v>2.75</v>
      </c>
      <c r="K4" s="17"/>
      <c r="L4" s="17">
        <v>1.92</v>
      </c>
      <c r="M4" s="18">
        <v>30</v>
      </c>
      <c r="N4" s="19">
        <f>L4/M4</f>
        <v>6.4000000000000001E-2</v>
      </c>
      <c r="O4" s="45">
        <f>E4*N4*30</f>
        <v>5.76</v>
      </c>
      <c r="P4" s="51" t="s">
        <v>26</v>
      </c>
      <c r="Q4" s="50" t="s">
        <v>284</v>
      </c>
      <c r="R4" s="50">
        <v>1</v>
      </c>
      <c r="S4" s="50"/>
    </row>
    <row r="5" spans="1:19" ht="31.5">
      <c r="A5" s="8">
        <v>4</v>
      </c>
      <c r="B5" s="8" t="s">
        <v>34</v>
      </c>
      <c r="C5" s="8" t="s">
        <v>35</v>
      </c>
      <c r="D5" s="8" t="s">
        <v>36</v>
      </c>
      <c r="E5" s="9">
        <v>50</v>
      </c>
      <c r="F5" s="21" t="s">
        <v>37</v>
      </c>
      <c r="G5" s="20" t="s">
        <v>38</v>
      </c>
      <c r="H5" s="20" t="s">
        <v>38</v>
      </c>
      <c r="I5" s="18"/>
      <c r="J5" s="16"/>
      <c r="K5" s="17"/>
      <c r="L5" s="17">
        <v>0.9</v>
      </c>
      <c r="M5" s="18">
        <v>1</v>
      </c>
      <c r="N5" s="19">
        <f>L5/M5</f>
        <v>0.9</v>
      </c>
      <c r="O5" s="45">
        <f>E5*N5</f>
        <v>45</v>
      </c>
      <c r="P5" s="51" t="s">
        <v>39</v>
      </c>
      <c r="Q5" s="50" t="s">
        <v>284</v>
      </c>
      <c r="R5" s="50">
        <v>1</v>
      </c>
      <c r="S5" s="50" t="s">
        <v>289</v>
      </c>
    </row>
    <row r="6" spans="1:19" ht="31.5">
      <c r="A6" s="8">
        <v>5</v>
      </c>
      <c r="B6" s="22" t="s">
        <v>40</v>
      </c>
      <c r="C6" s="22" t="s">
        <v>41</v>
      </c>
      <c r="D6" s="22" t="s">
        <v>42</v>
      </c>
      <c r="E6" s="23">
        <v>16</v>
      </c>
      <c r="F6" s="14" t="s">
        <v>43</v>
      </c>
      <c r="G6" s="14" t="s">
        <v>44</v>
      </c>
      <c r="H6" s="14" t="s">
        <v>44</v>
      </c>
      <c r="I6" s="14" t="s">
        <v>45</v>
      </c>
      <c r="J6" s="16">
        <v>2.58</v>
      </c>
      <c r="K6" s="17">
        <v>2.58</v>
      </c>
      <c r="L6" s="17">
        <v>2.4500000000000002</v>
      </c>
      <c r="M6" s="18">
        <v>20</v>
      </c>
      <c r="N6" s="19">
        <f>L6/M6</f>
        <v>0.12250000000000001</v>
      </c>
      <c r="O6" s="45">
        <f>E6*N6*20</f>
        <v>39.200000000000003</v>
      </c>
      <c r="P6" s="51" t="s">
        <v>39</v>
      </c>
      <c r="Q6" s="50" t="s">
        <v>284</v>
      </c>
      <c r="R6" s="50">
        <v>1</v>
      </c>
      <c r="S6" s="50" t="s">
        <v>289</v>
      </c>
    </row>
    <row r="7" spans="1:19" ht="25.5">
      <c r="A7" s="8">
        <v>5</v>
      </c>
      <c r="B7" s="22" t="s">
        <v>40</v>
      </c>
      <c r="C7" s="22" t="s">
        <v>41</v>
      </c>
      <c r="D7" s="22" t="s">
        <v>42</v>
      </c>
      <c r="E7" s="23">
        <v>16</v>
      </c>
      <c r="F7" s="24" t="s">
        <v>43</v>
      </c>
      <c r="G7" s="24" t="s">
        <v>44</v>
      </c>
      <c r="H7" s="24" t="s">
        <v>44</v>
      </c>
      <c r="I7" s="24" t="s">
        <v>45</v>
      </c>
      <c r="J7" s="38">
        <v>2.58</v>
      </c>
      <c r="K7" s="39">
        <v>2.58</v>
      </c>
      <c r="L7" s="39">
        <v>2.5099999999999998</v>
      </c>
      <c r="M7" s="24">
        <v>20</v>
      </c>
      <c r="N7" s="40">
        <v>0.1255</v>
      </c>
      <c r="O7" s="46">
        <v>40.159999999999997</v>
      </c>
      <c r="P7" s="50" t="s">
        <v>39</v>
      </c>
      <c r="Q7" s="50" t="s">
        <v>285</v>
      </c>
      <c r="R7" s="50">
        <v>2</v>
      </c>
      <c r="S7" s="50" t="s">
        <v>289</v>
      </c>
    </row>
    <row r="8" spans="1:19" ht="47.25">
      <c r="A8" s="8">
        <v>6</v>
      </c>
      <c r="B8" s="8" t="s">
        <v>46</v>
      </c>
      <c r="C8" s="8" t="s">
        <v>47</v>
      </c>
      <c r="D8" s="8" t="s">
        <v>48</v>
      </c>
      <c r="E8" s="9">
        <v>40</v>
      </c>
      <c r="F8" s="14" t="s">
        <v>49</v>
      </c>
      <c r="G8" s="14" t="s">
        <v>50</v>
      </c>
      <c r="H8" s="14" t="s">
        <v>51</v>
      </c>
      <c r="I8" s="14" t="s">
        <v>52</v>
      </c>
      <c r="J8" s="16">
        <v>47.35</v>
      </c>
      <c r="K8" s="17">
        <v>23.68</v>
      </c>
      <c r="L8" s="17">
        <v>43.9</v>
      </c>
      <c r="M8" s="18">
        <v>10</v>
      </c>
      <c r="N8" s="19">
        <f>L8/M8</f>
        <v>4.3899999999999997</v>
      </c>
      <c r="O8" s="45">
        <f>E8*N8*10</f>
        <v>1756</v>
      </c>
      <c r="P8" s="51" t="s">
        <v>26</v>
      </c>
      <c r="Q8" s="50" t="s">
        <v>284</v>
      </c>
      <c r="R8" s="50">
        <v>1</v>
      </c>
      <c r="S8" s="50"/>
    </row>
    <row r="9" spans="1:19" ht="31.5">
      <c r="A9" s="8">
        <v>7</v>
      </c>
      <c r="B9" s="8" t="s">
        <v>46</v>
      </c>
      <c r="C9" s="8" t="s">
        <v>47</v>
      </c>
      <c r="D9" s="8" t="s">
        <v>53</v>
      </c>
      <c r="E9" s="9">
        <v>5</v>
      </c>
      <c r="F9" s="14" t="s">
        <v>54</v>
      </c>
      <c r="G9" s="14" t="s">
        <v>55</v>
      </c>
      <c r="H9" s="14" t="s">
        <v>56</v>
      </c>
      <c r="I9" s="14" t="s">
        <v>57</v>
      </c>
      <c r="J9" s="16">
        <v>132.59</v>
      </c>
      <c r="K9" s="17">
        <v>99.44</v>
      </c>
      <c r="L9" s="17">
        <v>104.48</v>
      </c>
      <c r="M9" s="18">
        <v>28</v>
      </c>
      <c r="N9" s="19">
        <f>L9/M9</f>
        <v>3.7314285714285718</v>
      </c>
      <c r="O9" s="45">
        <f>E9*N9*28</f>
        <v>522.40000000000009</v>
      </c>
      <c r="P9" s="51" t="s">
        <v>26</v>
      </c>
      <c r="Q9" s="50" t="s">
        <v>284</v>
      </c>
      <c r="R9" s="50">
        <v>1</v>
      </c>
      <c r="S9" s="50"/>
    </row>
    <row r="10" spans="1:19" ht="31.5">
      <c r="A10" s="8">
        <v>8</v>
      </c>
      <c r="B10" s="8" t="s">
        <v>46</v>
      </c>
      <c r="C10" s="8" t="s">
        <v>47</v>
      </c>
      <c r="D10" s="8" t="s">
        <v>58</v>
      </c>
      <c r="E10" s="9">
        <v>5</v>
      </c>
      <c r="F10" s="14" t="s">
        <v>59</v>
      </c>
      <c r="G10" s="14" t="s">
        <v>55</v>
      </c>
      <c r="H10" s="14" t="s">
        <v>56</v>
      </c>
      <c r="I10" s="14" t="s">
        <v>60</v>
      </c>
      <c r="J10" s="16">
        <v>132.59</v>
      </c>
      <c r="K10" s="17">
        <v>132.59</v>
      </c>
      <c r="L10" s="17">
        <v>104.48</v>
      </c>
      <c r="M10" s="18">
        <v>28</v>
      </c>
      <c r="N10" s="19">
        <f>L10/M10</f>
        <v>3.7314285714285718</v>
      </c>
      <c r="O10" s="45">
        <f>E10*N10*28</f>
        <v>522.40000000000009</v>
      </c>
      <c r="P10" s="51" t="s">
        <v>26</v>
      </c>
      <c r="Q10" s="50" t="s">
        <v>284</v>
      </c>
      <c r="R10" s="50">
        <v>1</v>
      </c>
      <c r="S10" s="50"/>
    </row>
    <row r="11" spans="1:19" ht="51">
      <c r="A11" s="8">
        <v>9</v>
      </c>
      <c r="B11" s="22" t="s">
        <v>61</v>
      </c>
      <c r="C11" s="22" t="s">
        <v>62</v>
      </c>
      <c r="D11" s="22" t="s">
        <v>63</v>
      </c>
      <c r="E11" s="23">
        <v>120</v>
      </c>
      <c r="F11" s="24" t="s">
        <v>259</v>
      </c>
      <c r="G11" s="24" t="s">
        <v>260</v>
      </c>
      <c r="H11" s="24" t="s">
        <v>260</v>
      </c>
      <c r="I11" s="24" t="s">
        <v>261</v>
      </c>
      <c r="J11" s="38">
        <v>62.53</v>
      </c>
      <c r="K11" s="39">
        <v>60.95</v>
      </c>
      <c r="L11" s="39">
        <v>60.9</v>
      </c>
      <c r="M11" s="24">
        <v>1</v>
      </c>
      <c r="N11" s="40">
        <v>60.9</v>
      </c>
      <c r="O11" s="46">
        <v>7308</v>
      </c>
      <c r="P11" s="50" t="s">
        <v>26</v>
      </c>
      <c r="Q11" s="50" t="s">
        <v>285</v>
      </c>
      <c r="R11" s="50">
        <v>1</v>
      </c>
      <c r="S11" s="50"/>
    </row>
    <row r="12" spans="1:19" ht="51">
      <c r="A12" s="8">
        <v>10</v>
      </c>
      <c r="B12" s="22" t="s">
        <v>61</v>
      </c>
      <c r="C12" s="22" t="s">
        <v>62</v>
      </c>
      <c r="D12" s="22" t="s">
        <v>64</v>
      </c>
      <c r="E12" s="23">
        <v>60</v>
      </c>
      <c r="F12" s="24" t="s">
        <v>262</v>
      </c>
      <c r="G12" s="24" t="s">
        <v>260</v>
      </c>
      <c r="H12" s="24" t="s">
        <v>260</v>
      </c>
      <c r="I12" s="24" t="s">
        <v>263</v>
      </c>
      <c r="J12" s="38">
        <v>125.12</v>
      </c>
      <c r="K12" s="39">
        <v>121.9</v>
      </c>
      <c r="L12" s="39">
        <v>121.9</v>
      </c>
      <c r="M12" s="24">
        <v>1</v>
      </c>
      <c r="N12" s="40">
        <v>121.9</v>
      </c>
      <c r="O12" s="46">
        <v>7314</v>
      </c>
      <c r="P12" s="50" t="s">
        <v>26</v>
      </c>
      <c r="Q12" s="50" t="s">
        <v>285</v>
      </c>
      <c r="R12" s="50">
        <v>1</v>
      </c>
      <c r="S12" s="50"/>
    </row>
    <row r="13" spans="1:19" ht="110.25">
      <c r="A13" s="8">
        <v>11</v>
      </c>
      <c r="B13" s="22" t="s">
        <v>65</v>
      </c>
      <c r="C13" s="22" t="s">
        <v>66</v>
      </c>
      <c r="D13" s="22" t="s">
        <v>67</v>
      </c>
      <c r="E13" s="23">
        <v>120</v>
      </c>
      <c r="F13" s="21" t="s">
        <v>68</v>
      </c>
      <c r="G13" s="15" t="s">
        <v>69</v>
      </c>
      <c r="H13" s="25" t="s">
        <v>70</v>
      </c>
      <c r="I13" s="25" t="s">
        <v>71</v>
      </c>
      <c r="J13" s="17">
        <v>14.34</v>
      </c>
      <c r="K13" s="17">
        <v>13.71</v>
      </c>
      <c r="L13" s="17">
        <v>13.57</v>
      </c>
      <c r="M13" s="18">
        <v>1</v>
      </c>
      <c r="N13" s="19">
        <f>L13/M13</f>
        <v>13.57</v>
      </c>
      <c r="O13" s="45">
        <f>E13*N13</f>
        <v>1628.4</v>
      </c>
      <c r="P13" s="51" t="s">
        <v>26</v>
      </c>
      <c r="Q13" s="50" t="s">
        <v>284</v>
      </c>
      <c r="R13" s="50">
        <v>2</v>
      </c>
      <c r="S13" s="50"/>
    </row>
    <row r="14" spans="1:19" ht="78.75">
      <c r="A14" s="8">
        <v>11</v>
      </c>
      <c r="B14" s="22" t="s">
        <v>65</v>
      </c>
      <c r="C14" s="22" t="s">
        <v>66</v>
      </c>
      <c r="D14" s="22" t="s">
        <v>67</v>
      </c>
      <c r="E14" s="23">
        <v>120</v>
      </c>
      <c r="F14" s="41" t="s">
        <v>264</v>
      </c>
      <c r="G14" s="41" t="s">
        <v>70</v>
      </c>
      <c r="H14" s="41" t="s">
        <v>69</v>
      </c>
      <c r="I14" s="41" t="s">
        <v>265</v>
      </c>
      <c r="J14" s="38">
        <v>179.29</v>
      </c>
      <c r="K14" s="39">
        <v>171.43</v>
      </c>
      <c r="L14" s="39">
        <v>164.7</v>
      </c>
      <c r="M14" s="24">
        <v>1</v>
      </c>
      <c r="N14" s="40">
        <v>164.7</v>
      </c>
      <c r="O14" s="46">
        <v>19764</v>
      </c>
      <c r="P14" s="50" t="s">
        <v>26</v>
      </c>
      <c r="Q14" s="50" t="s">
        <v>285</v>
      </c>
      <c r="R14" s="50">
        <v>1</v>
      </c>
      <c r="S14" s="50"/>
    </row>
    <row r="15" spans="1:19" ht="94.5">
      <c r="A15" s="8">
        <v>12</v>
      </c>
      <c r="B15" s="8" t="s">
        <v>72</v>
      </c>
      <c r="C15" s="8" t="s">
        <v>73</v>
      </c>
      <c r="D15" s="8" t="s">
        <v>74</v>
      </c>
      <c r="E15" s="9">
        <v>60</v>
      </c>
      <c r="F15" s="31"/>
      <c r="G15" s="31"/>
      <c r="H15" s="31"/>
      <c r="I15" s="31"/>
      <c r="J15" s="17"/>
      <c r="K15" s="17"/>
      <c r="L15" s="17"/>
      <c r="M15" s="18"/>
      <c r="N15" s="19"/>
      <c r="O15" s="45"/>
      <c r="P15" s="50"/>
      <c r="Q15" s="50"/>
      <c r="R15" s="50"/>
      <c r="S15" s="50" t="s">
        <v>288</v>
      </c>
    </row>
    <row r="16" spans="1:19" ht="78.75">
      <c r="A16" s="8">
        <v>13</v>
      </c>
      <c r="B16" s="22" t="s">
        <v>72</v>
      </c>
      <c r="C16" s="22" t="s">
        <v>73</v>
      </c>
      <c r="D16" s="26" t="s">
        <v>75</v>
      </c>
      <c r="E16" s="23">
        <v>30</v>
      </c>
      <c r="F16" s="14" t="s">
        <v>76</v>
      </c>
      <c r="G16" s="14" t="s">
        <v>77</v>
      </c>
      <c r="H16" s="14" t="s">
        <v>78</v>
      </c>
      <c r="I16" s="14" t="s">
        <v>79</v>
      </c>
      <c r="J16" s="17">
        <v>100.08</v>
      </c>
      <c r="K16" s="17">
        <v>58.87</v>
      </c>
      <c r="L16" s="17">
        <v>55.12</v>
      </c>
      <c r="M16" s="18">
        <v>1</v>
      </c>
      <c r="N16" s="19">
        <f t="shared" ref="N16:N23" si="0">L16/M16</f>
        <v>55.12</v>
      </c>
      <c r="O16" s="45">
        <f>E16*N16</f>
        <v>1653.6</v>
      </c>
      <c r="P16" s="51" t="s">
        <v>26</v>
      </c>
      <c r="Q16" s="50" t="s">
        <v>284</v>
      </c>
      <c r="R16" s="50">
        <v>1</v>
      </c>
      <c r="S16" s="50"/>
    </row>
    <row r="17" spans="1:19" ht="78.75">
      <c r="A17" s="8">
        <v>14</v>
      </c>
      <c r="B17" s="22" t="s">
        <v>72</v>
      </c>
      <c r="C17" s="22" t="s">
        <v>73</v>
      </c>
      <c r="D17" s="22" t="s">
        <v>80</v>
      </c>
      <c r="E17" s="23">
        <v>30</v>
      </c>
      <c r="F17" s="14" t="s">
        <v>81</v>
      </c>
      <c r="G17" s="14" t="s">
        <v>77</v>
      </c>
      <c r="H17" s="14" t="s">
        <v>78</v>
      </c>
      <c r="I17" s="14" t="s">
        <v>82</v>
      </c>
      <c r="J17" s="17">
        <v>83.76</v>
      </c>
      <c r="K17" s="17">
        <v>60.91</v>
      </c>
      <c r="L17" s="17">
        <v>57.03</v>
      </c>
      <c r="M17" s="18">
        <v>1</v>
      </c>
      <c r="N17" s="19">
        <f t="shared" si="0"/>
        <v>57.03</v>
      </c>
      <c r="O17" s="45">
        <f>E17*N17</f>
        <v>1710.9</v>
      </c>
      <c r="P17" s="51" t="s">
        <v>26</v>
      </c>
      <c r="Q17" s="50" t="s">
        <v>284</v>
      </c>
      <c r="R17" s="50">
        <v>1</v>
      </c>
      <c r="S17" s="50"/>
    </row>
    <row r="18" spans="1:19" ht="47.25">
      <c r="A18" s="8">
        <v>15</v>
      </c>
      <c r="B18" s="27" t="s">
        <v>83</v>
      </c>
      <c r="C18" s="27" t="s">
        <v>84</v>
      </c>
      <c r="D18" s="27" t="s">
        <v>85</v>
      </c>
      <c r="E18" s="28">
        <v>120</v>
      </c>
      <c r="F18" s="14" t="s">
        <v>86</v>
      </c>
      <c r="G18" s="14" t="s">
        <v>87</v>
      </c>
      <c r="H18" s="14" t="s">
        <v>88</v>
      </c>
      <c r="I18" s="14" t="s">
        <v>89</v>
      </c>
      <c r="J18" s="17">
        <v>26.7</v>
      </c>
      <c r="K18" s="17">
        <v>26.7</v>
      </c>
      <c r="L18" s="17">
        <v>25.95</v>
      </c>
      <c r="M18" s="18">
        <v>1</v>
      </c>
      <c r="N18" s="19">
        <f t="shared" si="0"/>
        <v>25.95</v>
      </c>
      <c r="O18" s="45">
        <f>E18*N18</f>
        <v>3114</v>
      </c>
      <c r="P18" s="51" t="s">
        <v>26</v>
      </c>
      <c r="Q18" s="50" t="s">
        <v>284</v>
      </c>
      <c r="R18" s="50">
        <v>0</v>
      </c>
      <c r="S18" s="50" t="s">
        <v>290</v>
      </c>
    </row>
    <row r="19" spans="1:19" ht="63">
      <c r="A19" s="8">
        <v>16</v>
      </c>
      <c r="B19" s="8" t="s">
        <v>90</v>
      </c>
      <c r="C19" s="8" t="s">
        <v>91</v>
      </c>
      <c r="D19" s="8" t="s">
        <v>92</v>
      </c>
      <c r="E19" s="9">
        <v>60</v>
      </c>
      <c r="F19" s="14" t="s">
        <v>93</v>
      </c>
      <c r="G19" s="14" t="s">
        <v>94</v>
      </c>
      <c r="H19" s="14" t="s">
        <v>95</v>
      </c>
      <c r="I19" s="14" t="s">
        <v>96</v>
      </c>
      <c r="J19" s="17">
        <v>9.67</v>
      </c>
      <c r="K19" s="17">
        <v>9.67</v>
      </c>
      <c r="L19" s="17">
        <v>8.58</v>
      </c>
      <c r="M19" s="18">
        <v>1</v>
      </c>
      <c r="N19" s="19">
        <f t="shared" si="0"/>
        <v>8.58</v>
      </c>
      <c r="O19" s="45">
        <f>E19*N19</f>
        <v>514.79999999999995</v>
      </c>
      <c r="P19" s="51" t="s">
        <v>39</v>
      </c>
      <c r="Q19" s="50" t="s">
        <v>284</v>
      </c>
      <c r="R19" s="50">
        <v>1</v>
      </c>
      <c r="S19" s="50" t="s">
        <v>289</v>
      </c>
    </row>
    <row r="20" spans="1:19" ht="31.5">
      <c r="A20" s="8">
        <v>17</v>
      </c>
      <c r="B20" s="8" t="s">
        <v>97</v>
      </c>
      <c r="C20" s="8" t="s">
        <v>98</v>
      </c>
      <c r="D20" s="8" t="s">
        <v>99</v>
      </c>
      <c r="E20" s="9">
        <v>150</v>
      </c>
      <c r="F20" s="29" t="s">
        <v>100</v>
      </c>
      <c r="G20" s="25" t="s">
        <v>101</v>
      </c>
      <c r="H20" s="15" t="s">
        <v>102</v>
      </c>
      <c r="I20" s="30" t="s">
        <v>103</v>
      </c>
      <c r="J20" s="17">
        <v>0.48</v>
      </c>
      <c r="K20" s="17">
        <v>0.48</v>
      </c>
      <c r="L20" s="17">
        <v>0.46</v>
      </c>
      <c r="M20" s="18">
        <v>12</v>
      </c>
      <c r="N20" s="19">
        <f t="shared" si="0"/>
        <v>3.8333333333333337E-2</v>
      </c>
      <c r="O20" s="45">
        <f>E20*N20*12</f>
        <v>69.000000000000014</v>
      </c>
      <c r="P20" s="51" t="s">
        <v>26</v>
      </c>
      <c r="Q20" s="50" t="s">
        <v>284</v>
      </c>
      <c r="R20" s="50">
        <v>1</v>
      </c>
      <c r="S20" s="50"/>
    </row>
    <row r="21" spans="1:19" ht="47.25">
      <c r="A21" s="8">
        <v>18</v>
      </c>
      <c r="B21" s="26" t="s">
        <v>104</v>
      </c>
      <c r="C21" s="26" t="s">
        <v>105</v>
      </c>
      <c r="D21" s="22" t="s">
        <v>106</v>
      </c>
      <c r="E21" s="23">
        <v>240</v>
      </c>
      <c r="F21" s="14" t="s">
        <v>107</v>
      </c>
      <c r="G21" s="14" t="s">
        <v>108</v>
      </c>
      <c r="H21" s="14" t="s">
        <v>108</v>
      </c>
      <c r="I21" s="14" t="s">
        <v>109</v>
      </c>
      <c r="J21" s="17">
        <v>41.06</v>
      </c>
      <c r="K21" s="17">
        <v>41.06</v>
      </c>
      <c r="L21" s="17">
        <v>39.450000000000003</v>
      </c>
      <c r="M21" s="18">
        <v>10</v>
      </c>
      <c r="N21" s="19">
        <f t="shared" si="0"/>
        <v>3.9450000000000003</v>
      </c>
      <c r="O21" s="45">
        <f>E21*N21</f>
        <v>946.80000000000007</v>
      </c>
      <c r="P21" s="51" t="s">
        <v>26</v>
      </c>
      <c r="Q21" s="50" t="s">
        <v>284</v>
      </c>
      <c r="R21" s="50">
        <v>1</v>
      </c>
      <c r="S21" s="50"/>
    </row>
    <row r="22" spans="1:19" ht="31.5">
      <c r="A22" s="8">
        <v>19</v>
      </c>
      <c r="B22" s="8" t="s">
        <v>110</v>
      </c>
      <c r="C22" s="8" t="s">
        <v>111</v>
      </c>
      <c r="D22" s="8" t="s">
        <v>112</v>
      </c>
      <c r="E22" s="9">
        <v>5</v>
      </c>
      <c r="F22" s="21" t="s">
        <v>113</v>
      </c>
      <c r="G22" s="20" t="s">
        <v>38</v>
      </c>
      <c r="H22" s="20" t="s">
        <v>38</v>
      </c>
      <c r="I22" s="18"/>
      <c r="J22" s="17"/>
      <c r="K22" s="17"/>
      <c r="L22" s="17">
        <v>36.880000000000003</v>
      </c>
      <c r="M22" s="18">
        <v>1</v>
      </c>
      <c r="N22" s="19">
        <f t="shared" si="0"/>
        <v>36.880000000000003</v>
      </c>
      <c r="O22" s="45">
        <f>E22*N22</f>
        <v>184.4</v>
      </c>
      <c r="P22" s="51" t="s">
        <v>39</v>
      </c>
      <c r="Q22" s="50" t="s">
        <v>284</v>
      </c>
      <c r="R22" s="50">
        <v>1</v>
      </c>
      <c r="S22" s="50" t="s">
        <v>289</v>
      </c>
    </row>
    <row r="23" spans="1:19" ht="31.5">
      <c r="A23" s="8">
        <v>20</v>
      </c>
      <c r="B23" s="8" t="s">
        <v>110</v>
      </c>
      <c r="C23" s="8" t="s">
        <v>114</v>
      </c>
      <c r="D23" s="8" t="s">
        <v>112</v>
      </c>
      <c r="E23" s="9">
        <v>25</v>
      </c>
      <c r="F23" s="21" t="s">
        <v>115</v>
      </c>
      <c r="G23" s="20" t="s">
        <v>38</v>
      </c>
      <c r="H23" s="20" t="s">
        <v>38</v>
      </c>
      <c r="I23" s="18"/>
      <c r="J23" s="17"/>
      <c r="K23" s="17"/>
      <c r="L23" s="17">
        <v>7.25</v>
      </c>
      <c r="M23" s="18">
        <v>1</v>
      </c>
      <c r="N23" s="19">
        <f t="shared" si="0"/>
        <v>7.25</v>
      </c>
      <c r="O23" s="45">
        <f>E23*N23</f>
        <v>181.25</v>
      </c>
      <c r="P23" s="51" t="s">
        <v>39</v>
      </c>
      <c r="Q23" s="50" t="s">
        <v>284</v>
      </c>
      <c r="R23" s="50">
        <v>1</v>
      </c>
      <c r="S23" s="50" t="s">
        <v>289</v>
      </c>
    </row>
    <row r="24" spans="1:19" ht="31.5">
      <c r="A24" s="8">
        <v>21</v>
      </c>
      <c r="B24" s="8" t="s">
        <v>116</v>
      </c>
      <c r="C24" s="8" t="s">
        <v>117</v>
      </c>
      <c r="D24" s="8" t="s">
        <v>118</v>
      </c>
      <c r="E24" s="9">
        <v>800</v>
      </c>
      <c r="F24" s="18"/>
      <c r="G24" s="18"/>
      <c r="H24" s="18"/>
      <c r="I24" s="18"/>
      <c r="J24" s="17"/>
      <c r="K24" s="17"/>
      <c r="L24" s="17"/>
      <c r="M24" s="18"/>
      <c r="N24" s="19"/>
      <c r="O24" s="45"/>
      <c r="P24" s="50"/>
      <c r="Q24" s="50"/>
      <c r="R24" s="50"/>
      <c r="S24" s="50" t="s">
        <v>288</v>
      </c>
    </row>
    <row r="25" spans="1:19" ht="47.25">
      <c r="A25" s="8">
        <v>22</v>
      </c>
      <c r="B25" s="8" t="s">
        <v>119</v>
      </c>
      <c r="C25" s="8" t="s">
        <v>120</v>
      </c>
      <c r="D25" s="8" t="s">
        <v>121</v>
      </c>
      <c r="E25" s="9">
        <v>200</v>
      </c>
      <c r="F25" s="14" t="s">
        <v>122</v>
      </c>
      <c r="G25" s="14" t="s">
        <v>123</v>
      </c>
      <c r="H25" s="14" t="s">
        <v>123</v>
      </c>
      <c r="I25" s="14">
        <v>20020381</v>
      </c>
      <c r="J25" s="17">
        <v>2.63</v>
      </c>
      <c r="K25" s="17"/>
      <c r="L25" s="17">
        <v>2.5</v>
      </c>
      <c r="M25" s="18">
        <v>1</v>
      </c>
      <c r="N25" s="19">
        <f>L25/M25</f>
        <v>2.5</v>
      </c>
      <c r="O25" s="45">
        <f>E25*N25</f>
        <v>500</v>
      </c>
      <c r="P25" s="51" t="s">
        <v>26</v>
      </c>
      <c r="Q25" s="50" t="s">
        <v>284</v>
      </c>
      <c r="R25" s="50">
        <v>1</v>
      </c>
      <c r="S25" s="50"/>
    </row>
    <row r="26" spans="1:19" ht="47.25">
      <c r="A26" s="8">
        <v>23</v>
      </c>
      <c r="B26" s="22" t="s">
        <v>124</v>
      </c>
      <c r="C26" s="22" t="s">
        <v>125</v>
      </c>
      <c r="D26" s="22" t="s">
        <v>126</v>
      </c>
      <c r="E26" s="23">
        <v>600</v>
      </c>
      <c r="F26" s="14" t="s">
        <v>127</v>
      </c>
      <c r="G26" s="14" t="s">
        <v>128</v>
      </c>
      <c r="H26" s="14" t="s">
        <v>128</v>
      </c>
      <c r="I26" s="14">
        <v>20090399</v>
      </c>
      <c r="J26" s="17">
        <v>94.66</v>
      </c>
      <c r="K26" s="17"/>
      <c r="L26" s="17">
        <v>91.9</v>
      </c>
      <c r="M26" s="18">
        <v>100</v>
      </c>
      <c r="N26" s="19">
        <f>L26/M26</f>
        <v>0.91900000000000004</v>
      </c>
      <c r="O26" s="45">
        <f>E26*N26</f>
        <v>551.4</v>
      </c>
      <c r="P26" s="51" t="s">
        <v>39</v>
      </c>
      <c r="Q26" s="50" t="s">
        <v>284</v>
      </c>
      <c r="R26" s="50">
        <v>1</v>
      </c>
      <c r="S26" s="50" t="s">
        <v>289</v>
      </c>
    </row>
    <row r="27" spans="1:19" ht="38.25">
      <c r="A27" s="8">
        <v>23</v>
      </c>
      <c r="B27" s="22" t="s">
        <v>124</v>
      </c>
      <c r="C27" s="22" t="s">
        <v>125</v>
      </c>
      <c r="D27" s="22" t="s">
        <v>126</v>
      </c>
      <c r="E27" s="23">
        <v>600</v>
      </c>
      <c r="F27" s="24" t="s">
        <v>266</v>
      </c>
      <c r="G27" s="41" t="s">
        <v>128</v>
      </c>
      <c r="H27" s="41" t="s">
        <v>128</v>
      </c>
      <c r="I27" s="7">
        <v>20090399</v>
      </c>
      <c r="J27" s="38">
        <v>0</v>
      </c>
      <c r="K27" s="39">
        <v>0</v>
      </c>
      <c r="L27" s="39">
        <v>0.94</v>
      </c>
      <c r="M27" s="24">
        <v>1</v>
      </c>
      <c r="N27" s="40">
        <v>0.94</v>
      </c>
      <c r="O27" s="46">
        <v>564</v>
      </c>
      <c r="P27" s="50" t="s">
        <v>39</v>
      </c>
      <c r="Q27" s="50" t="s">
        <v>285</v>
      </c>
      <c r="R27" s="50">
        <v>2</v>
      </c>
      <c r="S27" s="50" t="s">
        <v>289</v>
      </c>
    </row>
    <row r="28" spans="1:19" ht="38.25">
      <c r="A28" s="8">
        <v>24</v>
      </c>
      <c r="B28" s="8" t="s">
        <v>129</v>
      </c>
      <c r="C28" s="8" t="s">
        <v>130</v>
      </c>
      <c r="D28" s="8" t="s">
        <v>131</v>
      </c>
      <c r="E28" s="9">
        <v>40</v>
      </c>
      <c r="F28" s="24" t="s">
        <v>267</v>
      </c>
      <c r="G28" s="24" t="s">
        <v>268</v>
      </c>
      <c r="H28" s="24" t="s">
        <v>269</v>
      </c>
      <c r="I28" s="24" t="s">
        <v>270</v>
      </c>
      <c r="J28" s="38">
        <v>90.35</v>
      </c>
      <c r="K28" s="39">
        <v>90.35</v>
      </c>
      <c r="L28" s="39">
        <v>88.38</v>
      </c>
      <c r="M28" s="24">
        <v>4</v>
      </c>
      <c r="N28" s="40">
        <v>22.094999999999999</v>
      </c>
      <c r="O28" s="46">
        <v>3535.2</v>
      </c>
      <c r="P28" s="50" t="s">
        <v>39</v>
      </c>
      <c r="Q28" s="50" t="s">
        <v>285</v>
      </c>
      <c r="R28" s="50">
        <v>1</v>
      </c>
      <c r="S28" s="50" t="s">
        <v>289</v>
      </c>
    </row>
    <row r="29" spans="1:19" ht="110.25">
      <c r="A29" s="8">
        <v>25</v>
      </c>
      <c r="B29" s="8" t="s">
        <v>132</v>
      </c>
      <c r="C29" s="8" t="s">
        <v>133</v>
      </c>
      <c r="D29" s="8" t="s">
        <v>134</v>
      </c>
      <c r="E29" s="9">
        <v>3</v>
      </c>
      <c r="F29" s="14" t="s">
        <v>135</v>
      </c>
      <c r="G29" s="14" t="s">
        <v>136</v>
      </c>
      <c r="H29" s="25" t="s">
        <v>137</v>
      </c>
      <c r="I29" s="15" t="s">
        <v>138</v>
      </c>
      <c r="J29" s="17">
        <v>21.14</v>
      </c>
      <c r="K29" s="17">
        <v>21.14</v>
      </c>
      <c r="L29" s="17">
        <v>19.75</v>
      </c>
      <c r="M29" s="18">
        <v>15</v>
      </c>
      <c r="N29" s="19">
        <f>L29/M29</f>
        <v>1.3166666666666667</v>
      </c>
      <c r="O29" s="45">
        <f>E29*N29*15</f>
        <v>59.25</v>
      </c>
      <c r="P29" s="51" t="s">
        <v>26</v>
      </c>
      <c r="Q29" s="50" t="s">
        <v>284</v>
      </c>
      <c r="R29" s="50">
        <v>1</v>
      </c>
      <c r="S29" s="50"/>
    </row>
    <row r="30" spans="1:19" ht="47.25">
      <c r="A30" s="8">
        <v>26</v>
      </c>
      <c r="B30" s="22" t="s">
        <v>139</v>
      </c>
      <c r="C30" s="22" t="s">
        <v>140</v>
      </c>
      <c r="D30" s="22" t="s">
        <v>141</v>
      </c>
      <c r="E30" s="23">
        <v>60</v>
      </c>
      <c r="F30" s="14" t="s">
        <v>142</v>
      </c>
      <c r="G30" s="14" t="s">
        <v>44</v>
      </c>
      <c r="H30" s="14" t="s">
        <v>44</v>
      </c>
      <c r="I30" s="14" t="s">
        <v>143</v>
      </c>
      <c r="J30" s="17">
        <v>17.29</v>
      </c>
      <c r="K30" s="17">
        <v>13.8</v>
      </c>
      <c r="L30" s="17">
        <v>15.82</v>
      </c>
      <c r="M30" s="18">
        <v>5</v>
      </c>
      <c r="N30" s="19">
        <f>L30/M30</f>
        <v>3.1640000000000001</v>
      </c>
      <c r="O30" s="45">
        <f>E30*N30</f>
        <v>189.84</v>
      </c>
      <c r="P30" s="51" t="s">
        <v>39</v>
      </c>
      <c r="Q30" s="50" t="s">
        <v>284</v>
      </c>
      <c r="R30" s="50">
        <v>1</v>
      </c>
      <c r="S30" s="50" t="s">
        <v>289</v>
      </c>
    </row>
    <row r="31" spans="1:19" ht="31.5">
      <c r="A31" s="8">
        <v>26</v>
      </c>
      <c r="B31" s="22" t="s">
        <v>139</v>
      </c>
      <c r="C31" s="22" t="s">
        <v>140</v>
      </c>
      <c r="D31" s="22" t="s">
        <v>141</v>
      </c>
      <c r="E31" s="23">
        <v>60</v>
      </c>
      <c r="F31" s="24" t="s">
        <v>271</v>
      </c>
      <c r="G31" s="24" t="s">
        <v>44</v>
      </c>
      <c r="H31" s="24" t="s">
        <v>44</v>
      </c>
      <c r="I31" s="24" t="s">
        <v>143</v>
      </c>
      <c r="J31" s="38">
        <v>3.46</v>
      </c>
      <c r="K31" s="39">
        <v>2.76</v>
      </c>
      <c r="L31" s="39">
        <v>3.26</v>
      </c>
      <c r="M31" s="24">
        <v>1</v>
      </c>
      <c r="N31" s="40">
        <v>3.26</v>
      </c>
      <c r="O31" s="46">
        <v>195.6</v>
      </c>
      <c r="P31" s="50" t="s">
        <v>39</v>
      </c>
      <c r="Q31" s="50" t="s">
        <v>285</v>
      </c>
      <c r="R31" s="50">
        <v>2</v>
      </c>
      <c r="S31" s="50" t="s">
        <v>289</v>
      </c>
    </row>
    <row r="32" spans="1:19" ht="31.5">
      <c r="A32" s="8">
        <v>27</v>
      </c>
      <c r="B32" s="8" t="s">
        <v>144</v>
      </c>
      <c r="C32" s="8" t="s">
        <v>145</v>
      </c>
      <c r="D32" s="8" t="s">
        <v>146</v>
      </c>
      <c r="E32" s="9">
        <v>3</v>
      </c>
      <c r="F32" s="14" t="s">
        <v>147</v>
      </c>
      <c r="G32" s="14" t="s">
        <v>148</v>
      </c>
      <c r="H32" s="14" t="s">
        <v>149</v>
      </c>
      <c r="I32" s="14" t="s">
        <v>150</v>
      </c>
      <c r="J32" s="17">
        <v>2.59</v>
      </c>
      <c r="K32" s="17">
        <v>2.59</v>
      </c>
      <c r="L32" s="17">
        <v>2.4500000000000002</v>
      </c>
      <c r="M32" s="18">
        <v>20</v>
      </c>
      <c r="N32" s="19">
        <f>L32/M32</f>
        <v>0.12250000000000001</v>
      </c>
      <c r="O32" s="45">
        <f>E32*N32*20</f>
        <v>7.3500000000000014</v>
      </c>
      <c r="P32" s="51" t="s">
        <v>26</v>
      </c>
      <c r="Q32" s="50" t="s">
        <v>284</v>
      </c>
      <c r="R32" s="50">
        <v>1</v>
      </c>
      <c r="S32" s="50"/>
    </row>
    <row r="33" spans="1:19" ht="31.5">
      <c r="A33" s="8">
        <v>28</v>
      </c>
      <c r="B33" s="8" t="s">
        <v>151</v>
      </c>
      <c r="C33" s="8" t="s">
        <v>152</v>
      </c>
      <c r="D33" s="8" t="s">
        <v>153</v>
      </c>
      <c r="E33" s="9">
        <v>100</v>
      </c>
      <c r="F33" s="14" t="s">
        <v>154</v>
      </c>
      <c r="G33" s="14" t="s">
        <v>155</v>
      </c>
      <c r="H33" s="14" t="s">
        <v>156</v>
      </c>
      <c r="I33" s="14">
        <v>20010003</v>
      </c>
      <c r="J33" s="17">
        <v>1.58</v>
      </c>
      <c r="K33" s="17">
        <v>1.58</v>
      </c>
      <c r="L33" s="17">
        <v>1.5</v>
      </c>
      <c r="M33" s="18">
        <v>6</v>
      </c>
      <c r="N33" s="19">
        <f>L33/M33</f>
        <v>0.25</v>
      </c>
      <c r="O33" s="45">
        <f>E33*N33*6</f>
        <v>150</v>
      </c>
      <c r="P33" s="51" t="s">
        <v>26</v>
      </c>
      <c r="Q33" s="50" t="s">
        <v>284</v>
      </c>
      <c r="R33" s="50">
        <v>1</v>
      </c>
      <c r="S33" s="50"/>
    </row>
    <row r="34" spans="1:19" ht="47.25">
      <c r="A34" s="8">
        <v>29</v>
      </c>
      <c r="B34" s="8" t="s">
        <v>157</v>
      </c>
      <c r="C34" s="8" t="s">
        <v>158</v>
      </c>
      <c r="D34" s="8" t="s">
        <v>159</v>
      </c>
      <c r="E34" s="9">
        <v>600</v>
      </c>
      <c r="F34" s="14" t="s">
        <v>160</v>
      </c>
      <c r="G34" s="25" t="s">
        <v>161</v>
      </c>
      <c r="H34" s="15" t="s">
        <v>102</v>
      </c>
      <c r="I34" s="25" t="s">
        <v>162</v>
      </c>
      <c r="J34" s="17">
        <v>68.64</v>
      </c>
      <c r="K34" s="17">
        <v>68.64</v>
      </c>
      <c r="L34" s="17">
        <v>65</v>
      </c>
      <c r="M34" s="18">
        <v>10</v>
      </c>
      <c r="N34" s="19">
        <f>L34/M34</f>
        <v>6.5</v>
      </c>
      <c r="O34" s="45">
        <f>E34*N34</f>
        <v>3900</v>
      </c>
      <c r="P34" s="51" t="s">
        <v>26</v>
      </c>
      <c r="Q34" s="50" t="s">
        <v>284</v>
      </c>
      <c r="R34" s="50">
        <v>1</v>
      </c>
      <c r="S34" s="50"/>
    </row>
    <row r="35" spans="1:19" ht="51">
      <c r="A35" s="8">
        <v>30</v>
      </c>
      <c r="B35" s="8" t="s">
        <v>163</v>
      </c>
      <c r="C35" s="8" t="s">
        <v>164</v>
      </c>
      <c r="D35" s="8" t="s">
        <v>165</v>
      </c>
      <c r="E35" s="9">
        <v>200</v>
      </c>
      <c r="F35" s="24" t="s">
        <v>272</v>
      </c>
      <c r="G35" s="24" t="s">
        <v>273</v>
      </c>
      <c r="H35" s="24" t="s">
        <v>274</v>
      </c>
      <c r="I35" s="24">
        <v>20130119</v>
      </c>
      <c r="J35" s="38">
        <v>38.751999999999995</v>
      </c>
      <c r="K35" s="39">
        <v>11.384</v>
      </c>
      <c r="L35" s="39">
        <v>12.9</v>
      </c>
      <c r="M35" s="24">
        <v>1</v>
      </c>
      <c r="N35" s="40">
        <v>12.9</v>
      </c>
      <c r="O35" s="46">
        <v>2580</v>
      </c>
      <c r="P35" s="50" t="s">
        <v>39</v>
      </c>
      <c r="Q35" s="50" t="s">
        <v>285</v>
      </c>
      <c r="R35" s="50">
        <v>0</v>
      </c>
      <c r="S35" s="50" t="s">
        <v>291</v>
      </c>
    </row>
    <row r="36" spans="1:19" ht="38.25">
      <c r="A36" s="8">
        <v>31</v>
      </c>
      <c r="B36" s="22" t="s">
        <v>166</v>
      </c>
      <c r="C36" s="22" t="s">
        <v>167</v>
      </c>
      <c r="D36" s="22" t="s">
        <v>168</v>
      </c>
      <c r="E36" s="23">
        <v>60</v>
      </c>
      <c r="F36" s="24" t="s">
        <v>169</v>
      </c>
      <c r="G36" s="24" t="s">
        <v>171</v>
      </c>
      <c r="H36" s="24" t="s">
        <v>170</v>
      </c>
      <c r="I36" s="24" t="s">
        <v>172</v>
      </c>
      <c r="J36" s="38">
        <v>1294.1199999999999</v>
      </c>
      <c r="K36" s="39">
        <v>1294.1199999999999</v>
      </c>
      <c r="L36" s="39">
        <v>1256.47</v>
      </c>
      <c r="M36" s="24">
        <v>10</v>
      </c>
      <c r="N36" s="40">
        <v>125.64700000000001</v>
      </c>
      <c r="O36" s="46">
        <v>75388.2</v>
      </c>
      <c r="P36" s="50" t="s">
        <v>26</v>
      </c>
      <c r="Q36" s="50" t="s">
        <v>285</v>
      </c>
      <c r="R36" s="50">
        <v>1</v>
      </c>
      <c r="S36" s="50"/>
    </row>
    <row r="37" spans="1:19" ht="47.25">
      <c r="A37" s="8">
        <v>31</v>
      </c>
      <c r="B37" s="22" t="s">
        <v>166</v>
      </c>
      <c r="C37" s="22" t="s">
        <v>167</v>
      </c>
      <c r="D37" s="22" t="s">
        <v>168</v>
      </c>
      <c r="E37" s="23">
        <v>60</v>
      </c>
      <c r="F37" s="20" t="s">
        <v>169</v>
      </c>
      <c r="G37" s="14" t="s">
        <v>170</v>
      </c>
      <c r="H37" s="14" t="s">
        <v>171</v>
      </c>
      <c r="I37" s="14" t="s">
        <v>172</v>
      </c>
      <c r="J37" s="17">
        <v>1294.1199999999999</v>
      </c>
      <c r="K37" s="17">
        <v>1294.1199999999999</v>
      </c>
      <c r="L37" s="17">
        <v>1246.2</v>
      </c>
      <c r="M37" s="18">
        <v>10</v>
      </c>
      <c r="N37" s="19">
        <f>L37/M37</f>
        <v>124.62</v>
      </c>
      <c r="O37" s="45">
        <f>E37*N37</f>
        <v>7477.2000000000007</v>
      </c>
      <c r="P37" s="51" t="s">
        <v>39</v>
      </c>
      <c r="Q37" s="50" t="s">
        <v>284</v>
      </c>
      <c r="R37" s="50">
        <v>0</v>
      </c>
      <c r="S37" s="50" t="s">
        <v>289</v>
      </c>
    </row>
    <row r="38" spans="1:19" ht="63">
      <c r="A38" s="8">
        <v>32</v>
      </c>
      <c r="B38" s="8" t="s">
        <v>173</v>
      </c>
      <c r="C38" s="8" t="s">
        <v>174</v>
      </c>
      <c r="D38" s="8" t="s">
        <v>175</v>
      </c>
      <c r="E38" s="9">
        <v>2000</v>
      </c>
      <c r="F38" s="14" t="s">
        <v>176</v>
      </c>
      <c r="G38" s="15" t="s">
        <v>155</v>
      </c>
      <c r="H38" s="15" t="s">
        <v>102</v>
      </c>
      <c r="I38" s="32" t="s">
        <v>177</v>
      </c>
      <c r="J38" s="17">
        <v>17.5</v>
      </c>
      <c r="K38" s="17">
        <v>17.5</v>
      </c>
      <c r="L38" s="17">
        <v>11.7</v>
      </c>
      <c r="M38" s="18">
        <v>5</v>
      </c>
      <c r="N38" s="19">
        <f>L38/M38</f>
        <v>2.34</v>
      </c>
      <c r="O38" s="45">
        <f>E38*N38</f>
        <v>4680</v>
      </c>
      <c r="P38" s="51" t="s">
        <v>26</v>
      </c>
      <c r="Q38" s="50" t="s">
        <v>284</v>
      </c>
      <c r="R38" s="50">
        <v>1</v>
      </c>
      <c r="S38" s="50"/>
    </row>
    <row r="39" spans="1:19" ht="31.5">
      <c r="A39" s="8">
        <v>33</v>
      </c>
      <c r="B39" s="8" t="s">
        <v>178</v>
      </c>
      <c r="C39" s="8" t="s">
        <v>179</v>
      </c>
      <c r="D39" s="8" t="s">
        <v>180</v>
      </c>
      <c r="E39" s="9">
        <v>1</v>
      </c>
      <c r="F39" s="14" t="s">
        <v>181</v>
      </c>
      <c r="G39" s="14" t="s">
        <v>182</v>
      </c>
      <c r="H39" s="14" t="s">
        <v>183</v>
      </c>
      <c r="I39" s="14">
        <v>9900243</v>
      </c>
      <c r="J39" s="17">
        <v>33.909999999999997</v>
      </c>
      <c r="K39" s="17">
        <v>33.909999999999997</v>
      </c>
      <c r="L39" s="17">
        <v>32</v>
      </c>
      <c r="M39" s="18">
        <v>100</v>
      </c>
      <c r="N39" s="19">
        <f>L39/M39</f>
        <v>0.32</v>
      </c>
      <c r="O39" s="45">
        <f>E39*N39*100</f>
        <v>32</v>
      </c>
      <c r="P39" s="51" t="s">
        <v>26</v>
      </c>
      <c r="Q39" s="50" t="s">
        <v>284</v>
      </c>
      <c r="R39" s="50">
        <v>1</v>
      </c>
      <c r="S39" s="50"/>
    </row>
    <row r="40" spans="1:19" ht="25.5">
      <c r="A40" s="8">
        <v>34</v>
      </c>
      <c r="B40" s="8" t="s">
        <v>184</v>
      </c>
      <c r="C40" s="8" t="s">
        <v>185</v>
      </c>
      <c r="D40" s="8" t="s">
        <v>186</v>
      </c>
      <c r="E40" s="9">
        <v>24</v>
      </c>
      <c r="F40" s="25"/>
      <c r="G40" s="14"/>
      <c r="H40" s="18"/>
      <c r="I40" s="18"/>
      <c r="J40" s="17"/>
      <c r="K40" s="17"/>
      <c r="L40" s="17"/>
      <c r="M40" s="18"/>
      <c r="N40" s="19"/>
      <c r="O40" s="45"/>
      <c r="P40" s="50"/>
      <c r="Q40" s="50"/>
      <c r="R40" s="50"/>
      <c r="S40" s="50" t="s">
        <v>288</v>
      </c>
    </row>
    <row r="41" spans="1:19" ht="31.5">
      <c r="A41" s="8">
        <v>35</v>
      </c>
      <c r="B41" s="8" t="s">
        <v>184</v>
      </c>
      <c r="C41" s="8" t="s">
        <v>185</v>
      </c>
      <c r="D41" s="8" t="s">
        <v>187</v>
      </c>
      <c r="E41" s="9">
        <v>2</v>
      </c>
      <c r="F41" s="18"/>
      <c r="G41" s="18"/>
      <c r="H41" s="18"/>
      <c r="I41" s="18"/>
      <c r="J41" s="17"/>
      <c r="K41" s="17"/>
      <c r="L41" s="17"/>
      <c r="M41" s="18"/>
      <c r="N41" s="19"/>
      <c r="O41" s="45"/>
      <c r="P41" s="50"/>
      <c r="Q41" s="50"/>
      <c r="R41" s="50"/>
      <c r="S41" s="50" t="s">
        <v>288</v>
      </c>
    </row>
    <row r="42" spans="1:19" ht="31.5">
      <c r="A42" s="8">
        <v>36</v>
      </c>
      <c r="B42" s="8" t="s">
        <v>188</v>
      </c>
      <c r="C42" s="8" t="s">
        <v>189</v>
      </c>
      <c r="D42" s="8" t="s">
        <v>190</v>
      </c>
      <c r="E42" s="9">
        <v>120</v>
      </c>
      <c r="F42" s="18"/>
      <c r="G42" s="18"/>
      <c r="H42" s="18"/>
      <c r="I42" s="18"/>
      <c r="J42" s="17"/>
      <c r="K42" s="17"/>
      <c r="L42" s="17"/>
      <c r="M42" s="18"/>
      <c r="N42" s="19"/>
      <c r="O42" s="45"/>
      <c r="P42" s="50"/>
      <c r="Q42" s="50"/>
      <c r="R42" s="50"/>
      <c r="S42" s="50" t="s">
        <v>288</v>
      </c>
    </row>
    <row r="43" spans="1:19" ht="25.5">
      <c r="A43" s="8">
        <v>37</v>
      </c>
      <c r="B43" s="8" t="s">
        <v>191</v>
      </c>
      <c r="C43" s="8" t="s">
        <v>192</v>
      </c>
      <c r="D43" s="8" t="s">
        <v>193</v>
      </c>
      <c r="E43" s="33"/>
      <c r="F43" s="18"/>
      <c r="G43" s="18"/>
      <c r="H43" s="18"/>
      <c r="I43" s="18"/>
      <c r="J43" s="17"/>
      <c r="K43" s="17"/>
      <c r="L43" s="17"/>
      <c r="M43" s="18"/>
      <c r="N43" s="19"/>
      <c r="O43" s="45"/>
      <c r="P43" s="50"/>
      <c r="Q43" s="50"/>
      <c r="R43" s="50"/>
      <c r="S43" s="50" t="s">
        <v>288</v>
      </c>
    </row>
    <row r="44" spans="1:19" ht="38.25">
      <c r="A44" s="8">
        <v>38</v>
      </c>
      <c r="B44" s="22" t="s">
        <v>194</v>
      </c>
      <c r="C44" s="22" t="s">
        <v>195</v>
      </c>
      <c r="D44" s="22" t="s">
        <v>196</v>
      </c>
      <c r="E44" s="23">
        <v>1500</v>
      </c>
      <c r="F44" s="24" t="s">
        <v>275</v>
      </c>
      <c r="G44" s="24" t="s">
        <v>199</v>
      </c>
      <c r="H44" s="24" t="s">
        <v>198</v>
      </c>
      <c r="I44" s="24" t="s">
        <v>200</v>
      </c>
      <c r="J44" s="38">
        <v>4</v>
      </c>
      <c r="K44" s="39">
        <v>4</v>
      </c>
      <c r="L44" s="39">
        <v>3.86</v>
      </c>
      <c r="M44" s="24">
        <v>1</v>
      </c>
      <c r="N44" s="40">
        <v>3.86</v>
      </c>
      <c r="O44" s="46">
        <v>5790</v>
      </c>
      <c r="P44" s="50" t="s">
        <v>26</v>
      </c>
      <c r="Q44" s="50" t="s">
        <v>285</v>
      </c>
      <c r="R44" s="50">
        <v>1</v>
      </c>
      <c r="S44" s="50"/>
    </row>
    <row r="45" spans="1:19" ht="47.25">
      <c r="A45" s="8">
        <v>38</v>
      </c>
      <c r="B45" s="22" t="s">
        <v>194</v>
      </c>
      <c r="C45" s="22" t="s">
        <v>195</v>
      </c>
      <c r="D45" s="22" t="s">
        <v>196</v>
      </c>
      <c r="E45" s="23">
        <v>1500</v>
      </c>
      <c r="F45" s="14" t="s">
        <v>197</v>
      </c>
      <c r="G45" s="14" t="s">
        <v>198</v>
      </c>
      <c r="H45" s="14" t="s">
        <v>199</v>
      </c>
      <c r="I45" s="14" t="s">
        <v>200</v>
      </c>
      <c r="J45" s="17">
        <v>19.98</v>
      </c>
      <c r="K45" s="17">
        <v>19.98</v>
      </c>
      <c r="L45" s="17">
        <v>19.05</v>
      </c>
      <c r="M45" s="18">
        <v>5</v>
      </c>
      <c r="N45" s="19">
        <f>L45/M45</f>
        <v>3.81</v>
      </c>
      <c r="O45" s="45">
        <f>E45*N45</f>
        <v>5715</v>
      </c>
      <c r="P45" s="51" t="s">
        <v>39</v>
      </c>
      <c r="Q45" s="50" t="s">
        <v>284</v>
      </c>
      <c r="R45" s="50">
        <v>0</v>
      </c>
      <c r="S45" s="50" t="s">
        <v>289</v>
      </c>
    </row>
    <row r="46" spans="1:19" ht="38.25">
      <c r="A46" s="8">
        <v>39</v>
      </c>
      <c r="B46" s="22" t="s">
        <v>194</v>
      </c>
      <c r="C46" s="22" t="s">
        <v>201</v>
      </c>
      <c r="D46" s="22" t="s">
        <v>196</v>
      </c>
      <c r="E46" s="23">
        <v>300</v>
      </c>
      <c r="F46" s="24" t="s">
        <v>276</v>
      </c>
      <c r="G46" s="24" t="s">
        <v>199</v>
      </c>
      <c r="H46" s="24" t="s">
        <v>198</v>
      </c>
      <c r="I46" s="24" t="s">
        <v>203</v>
      </c>
      <c r="J46" s="38">
        <v>6.39</v>
      </c>
      <c r="K46" s="39">
        <v>4</v>
      </c>
      <c r="L46" s="39">
        <v>6.23</v>
      </c>
      <c r="M46" s="24">
        <v>1</v>
      </c>
      <c r="N46" s="40">
        <v>6.23</v>
      </c>
      <c r="O46" s="46">
        <v>1869</v>
      </c>
      <c r="P46" s="50" t="s">
        <v>26</v>
      </c>
      <c r="Q46" s="50" t="s">
        <v>285</v>
      </c>
      <c r="R46" s="50">
        <v>1</v>
      </c>
      <c r="S46" s="50"/>
    </row>
    <row r="47" spans="1:19" ht="47.25">
      <c r="A47" s="8">
        <v>39</v>
      </c>
      <c r="B47" s="22" t="s">
        <v>194</v>
      </c>
      <c r="C47" s="22" t="s">
        <v>201</v>
      </c>
      <c r="D47" s="22" t="s">
        <v>196</v>
      </c>
      <c r="E47" s="23">
        <v>300</v>
      </c>
      <c r="F47" s="14" t="s">
        <v>202</v>
      </c>
      <c r="G47" s="14" t="s">
        <v>198</v>
      </c>
      <c r="H47" s="14" t="s">
        <v>199</v>
      </c>
      <c r="I47" s="14" t="s">
        <v>203</v>
      </c>
      <c r="J47" s="17">
        <v>31.94</v>
      </c>
      <c r="K47" s="17">
        <v>19.98</v>
      </c>
      <c r="L47" s="17">
        <v>30.42</v>
      </c>
      <c r="M47" s="18">
        <v>5</v>
      </c>
      <c r="N47" s="19">
        <f>L47/M47</f>
        <v>6.0840000000000005</v>
      </c>
      <c r="O47" s="45">
        <f>E47*N47</f>
        <v>1825.2</v>
      </c>
      <c r="P47" s="51" t="s">
        <v>39</v>
      </c>
      <c r="Q47" s="50" t="s">
        <v>284</v>
      </c>
      <c r="R47" s="50">
        <v>0</v>
      </c>
      <c r="S47" s="50" t="s">
        <v>289</v>
      </c>
    </row>
    <row r="48" spans="1:19" ht="47.25">
      <c r="A48" s="8">
        <v>40</v>
      </c>
      <c r="B48" s="22" t="s">
        <v>204</v>
      </c>
      <c r="C48" s="22" t="s">
        <v>205</v>
      </c>
      <c r="D48" s="22" t="s">
        <v>206</v>
      </c>
      <c r="E48" s="23">
        <v>160</v>
      </c>
      <c r="F48" s="20" t="s">
        <v>207</v>
      </c>
      <c r="G48" s="14" t="s">
        <v>208</v>
      </c>
      <c r="H48" s="14" t="s">
        <v>209</v>
      </c>
      <c r="I48" s="14">
        <v>20010812</v>
      </c>
      <c r="J48" s="17">
        <v>6.05</v>
      </c>
      <c r="K48" s="17">
        <v>3.96</v>
      </c>
      <c r="L48" s="17">
        <v>5.72</v>
      </c>
      <c r="M48" s="18">
        <v>30</v>
      </c>
      <c r="N48" s="19">
        <f>L48/M48</f>
        <v>0.19066666666666665</v>
      </c>
      <c r="O48" s="45">
        <f>E48*N48*30</f>
        <v>915.19999999999993</v>
      </c>
      <c r="P48" s="51" t="s">
        <v>26</v>
      </c>
      <c r="Q48" s="50" t="s">
        <v>284</v>
      </c>
      <c r="R48" s="50">
        <v>1</v>
      </c>
      <c r="S48" s="50"/>
    </row>
    <row r="49" spans="1:19" ht="31.5">
      <c r="A49" s="8">
        <v>40</v>
      </c>
      <c r="B49" s="22" t="s">
        <v>204</v>
      </c>
      <c r="C49" s="22" t="s">
        <v>205</v>
      </c>
      <c r="D49" s="22" t="s">
        <v>206</v>
      </c>
      <c r="E49" s="23">
        <v>160</v>
      </c>
      <c r="F49" s="24" t="s">
        <v>277</v>
      </c>
      <c r="G49" s="24" t="s">
        <v>278</v>
      </c>
      <c r="H49" s="24" t="s">
        <v>279</v>
      </c>
      <c r="I49" s="24">
        <f>AG49</f>
        <v>0</v>
      </c>
      <c r="J49" s="38">
        <v>8.7200000000000006</v>
      </c>
      <c r="K49" s="39">
        <v>3.96</v>
      </c>
      <c r="L49" s="39">
        <v>8.68</v>
      </c>
      <c r="M49" s="24">
        <v>30</v>
      </c>
      <c r="N49" s="40">
        <f>ROUND(L49/M49,4)</f>
        <v>0.2893</v>
      </c>
      <c r="O49" s="46">
        <f>ROUND(L49*E49,2)</f>
        <v>1388.8</v>
      </c>
      <c r="P49" s="50" t="s">
        <v>26</v>
      </c>
      <c r="Q49" s="50" t="s">
        <v>285</v>
      </c>
      <c r="R49" s="50">
        <v>2</v>
      </c>
      <c r="S49" s="50"/>
    </row>
    <row r="50" spans="1:19" ht="38.25">
      <c r="A50" s="8">
        <v>41</v>
      </c>
      <c r="B50" s="8" t="s">
        <v>210</v>
      </c>
      <c r="C50" s="8" t="s">
        <v>211</v>
      </c>
      <c r="D50" s="8" t="s">
        <v>212</v>
      </c>
      <c r="E50" s="9">
        <v>10</v>
      </c>
      <c r="F50" s="24" t="s">
        <v>280</v>
      </c>
      <c r="G50" s="24" t="s">
        <v>281</v>
      </c>
      <c r="H50" s="24" t="s">
        <v>282</v>
      </c>
      <c r="I50" s="24">
        <v>20120058</v>
      </c>
      <c r="J50" s="38">
        <v>19.48</v>
      </c>
      <c r="K50" s="39">
        <v>7.3</v>
      </c>
      <c r="L50" s="39">
        <v>17.05</v>
      </c>
      <c r="M50" s="24">
        <v>30</v>
      </c>
      <c r="N50" s="40">
        <v>0.56830000000000003</v>
      </c>
      <c r="O50" s="46">
        <v>170.5</v>
      </c>
      <c r="P50" s="50" t="s">
        <v>26</v>
      </c>
      <c r="Q50" s="50" t="s">
        <v>285</v>
      </c>
      <c r="R50" s="50">
        <v>1</v>
      </c>
      <c r="S50" s="50"/>
    </row>
    <row r="51" spans="1:19" ht="47.25">
      <c r="A51" s="8">
        <v>42</v>
      </c>
      <c r="B51" s="8" t="s">
        <v>213</v>
      </c>
      <c r="C51" s="8" t="s">
        <v>214</v>
      </c>
      <c r="D51" s="8" t="s">
        <v>215</v>
      </c>
      <c r="E51" s="9">
        <v>60</v>
      </c>
      <c r="F51" s="14" t="s">
        <v>216</v>
      </c>
      <c r="G51" s="25" t="s">
        <v>217</v>
      </c>
      <c r="H51" s="25" t="s">
        <v>218</v>
      </c>
      <c r="I51" s="25" t="s">
        <v>219</v>
      </c>
      <c r="J51" s="17">
        <v>29.9</v>
      </c>
      <c r="K51" s="17">
        <v>29.9</v>
      </c>
      <c r="L51" s="17">
        <v>28.2</v>
      </c>
      <c r="M51" s="18">
        <v>1</v>
      </c>
      <c r="N51" s="19">
        <f>L51/M51</f>
        <v>28.2</v>
      </c>
      <c r="O51" s="45">
        <f>E51*N51</f>
        <v>1692</v>
      </c>
      <c r="P51" s="51" t="s">
        <v>26</v>
      </c>
      <c r="Q51" s="50" t="s">
        <v>284</v>
      </c>
      <c r="R51" s="50">
        <v>1</v>
      </c>
      <c r="S51" s="50"/>
    </row>
    <row r="52" spans="1:19" ht="25.5">
      <c r="A52" s="8">
        <v>43</v>
      </c>
      <c r="B52" s="8" t="s">
        <v>220</v>
      </c>
      <c r="C52" s="8" t="s">
        <v>221</v>
      </c>
      <c r="D52" s="8" t="s">
        <v>222</v>
      </c>
      <c r="E52" s="9">
        <v>30</v>
      </c>
      <c r="F52" s="18"/>
      <c r="G52" s="18"/>
      <c r="H52" s="18"/>
      <c r="I52" s="18"/>
      <c r="J52" s="17"/>
      <c r="K52" s="17"/>
      <c r="L52" s="17"/>
      <c r="M52" s="18"/>
      <c r="N52" s="19"/>
      <c r="O52" s="45"/>
      <c r="P52" s="50"/>
      <c r="Q52" s="50"/>
      <c r="R52" s="50"/>
      <c r="S52" s="50" t="s">
        <v>288</v>
      </c>
    </row>
    <row r="53" spans="1:19" ht="78.75">
      <c r="A53" s="8">
        <v>44</v>
      </c>
      <c r="B53" s="8" t="s">
        <v>223</v>
      </c>
      <c r="C53" s="8" t="s">
        <v>224</v>
      </c>
      <c r="D53" s="8" t="s">
        <v>225</v>
      </c>
      <c r="E53" s="9">
        <v>12</v>
      </c>
      <c r="F53" s="14" t="s">
        <v>226</v>
      </c>
      <c r="G53" s="14" t="s">
        <v>227</v>
      </c>
      <c r="H53" s="14" t="s">
        <v>228</v>
      </c>
      <c r="I53" s="14">
        <v>20130106</v>
      </c>
      <c r="J53" s="17">
        <v>67.19</v>
      </c>
      <c r="K53" s="17">
        <v>67.19</v>
      </c>
      <c r="L53" s="17">
        <v>64.55</v>
      </c>
      <c r="M53" s="18">
        <v>1</v>
      </c>
      <c r="N53" s="19">
        <f t="shared" ref="N53:N58" si="1">L53/M53</f>
        <v>64.55</v>
      </c>
      <c r="O53" s="45">
        <f>E53*N53</f>
        <v>774.59999999999991</v>
      </c>
      <c r="P53" s="51" t="s">
        <v>39</v>
      </c>
      <c r="Q53" s="50" t="s">
        <v>284</v>
      </c>
      <c r="R53" s="50">
        <v>1</v>
      </c>
      <c r="S53" s="50" t="s">
        <v>289</v>
      </c>
    </row>
    <row r="54" spans="1:19" ht="31.5">
      <c r="A54" s="8">
        <v>45</v>
      </c>
      <c r="B54" s="8" t="s">
        <v>229</v>
      </c>
      <c r="C54" s="8" t="s">
        <v>230</v>
      </c>
      <c r="D54" s="8" t="s">
        <v>231</v>
      </c>
      <c r="E54" s="9">
        <v>60</v>
      </c>
      <c r="F54" s="14" t="s">
        <v>232</v>
      </c>
      <c r="G54" s="14" t="s">
        <v>233</v>
      </c>
      <c r="H54" s="14" t="s">
        <v>183</v>
      </c>
      <c r="I54" s="14">
        <v>9900438</v>
      </c>
      <c r="J54" s="17">
        <v>1.03</v>
      </c>
      <c r="K54" s="17">
        <v>1.03</v>
      </c>
      <c r="L54" s="17">
        <v>0.98</v>
      </c>
      <c r="M54" s="18">
        <v>20</v>
      </c>
      <c r="N54" s="19">
        <f t="shared" si="1"/>
        <v>4.9000000000000002E-2</v>
      </c>
      <c r="O54" s="45">
        <f>E54*N54*20</f>
        <v>58.8</v>
      </c>
      <c r="P54" s="51" t="s">
        <v>26</v>
      </c>
      <c r="Q54" s="50" t="s">
        <v>284</v>
      </c>
      <c r="R54" s="50">
        <v>1</v>
      </c>
      <c r="S54" s="50"/>
    </row>
    <row r="55" spans="1:19" ht="78.75">
      <c r="A55" s="8">
        <v>46</v>
      </c>
      <c r="B55" s="8" t="s">
        <v>234</v>
      </c>
      <c r="C55" s="8" t="s">
        <v>235</v>
      </c>
      <c r="D55" s="8" t="s">
        <v>236</v>
      </c>
      <c r="E55" s="9">
        <v>10</v>
      </c>
      <c r="F55" s="25" t="s">
        <v>237</v>
      </c>
      <c r="G55" s="25" t="s">
        <v>238</v>
      </c>
      <c r="H55" s="25" t="s">
        <v>239</v>
      </c>
      <c r="I55" s="25">
        <v>20010914</v>
      </c>
      <c r="J55" s="17">
        <v>7.56</v>
      </c>
      <c r="K55" s="17"/>
      <c r="L55" s="17">
        <v>5.96</v>
      </c>
      <c r="M55" s="18">
        <v>1</v>
      </c>
      <c r="N55" s="19">
        <f t="shared" si="1"/>
        <v>5.96</v>
      </c>
      <c r="O55" s="45">
        <f>E55*N55</f>
        <v>59.6</v>
      </c>
      <c r="P55" s="51" t="s">
        <v>26</v>
      </c>
      <c r="Q55" s="50" t="s">
        <v>284</v>
      </c>
      <c r="R55" s="50">
        <v>1</v>
      </c>
      <c r="S55" s="50"/>
    </row>
    <row r="56" spans="1:19" ht="31.5">
      <c r="A56" s="8">
        <v>47</v>
      </c>
      <c r="B56" s="8" t="s">
        <v>240</v>
      </c>
      <c r="C56" s="8" t="s">
        <v>241</v>
      </c>
      <c r="D56" s="8" t="s">
        <v>242</v>
      </c>
      <c r="E56" s="9">
        <v>6</v>
      </c>
      <c r="F56" s="14" t="s">
        <v>243</v>
      </c>
      <c r="G56" s="14" t="s">
        <v>244</v>
      </c>
      <c r="H56" s="14" t="s">
        <v>245</v>
      </c>
      <c r="I56" s="14" t="s">
        <v>246</v>
      </c>
      <c r="J56" s="17">
        <v>6.85</v>
      </c>
      <c r="K56" s="17">
        <v>6.85</v>
      </c>
      <c r="L56" s="17">
        <v>6.62</v>
      </c>
      <c r="M56" s="18">
        <v>10</v>
      </c>
      <c r="N56" s="19">
        <f t="shared" si="1"/>
        <v>0.66200000000000003</v>
      </c>
      <c r="O56" s="45">
        <f>E56*N56*10</f>
        <v>39.720000000000006</v>
      </c>
      <c r="P56" s="51" t="s">
        <v>26</v>
      </c>
      <c r="Q56" s="50" t="s">
        <v>284</v>
      </c>
      <c r="R56" s="50">
        <v>1</v>
      </c>
      <c r="S56" s="50"/>
    </row>
    <row r="57" spans="1:19" ht="31.5">
      <c r="A57" s="8">
        <v>48</v>
      </c>
      <c r="B57" s="22" t="s">
        <v>247</v>
      </c>
      <c r="C57" s="22" t="s">
        <v>174</v>
      </c>
      <c r="D57" s="22" t="s">
        <v>248</v>
      </c>
      <c r="E57" s="23">
        <v>60</v>
      </c>
      <c r="F57" s="20" t="s">
        <v>249</v>
      </c>
      <c r="G57" s="15" t="s">
        <v>250</v>
      </c>
      <c r="H57" s="15" t="s">
        <v>102</v>
      </c>
      <c r="I57" s="34" t="s">
        <v>251</v>
      </c>
      <c r="J57" s="17">
        <v>3.34</v>
      </c>
      <c r="K57" s="17"/>
      <c r="L57" s="17">
        <v>3.13</v>
      </c>
      <c r="M57" s="18">
        <v>1</v>
      </c>
      <c r="N57" s="19">
        <f t="shared" si="1"/>
        <v>3.13</v>
      </c>
      <c r="O57" s="45">
        <f>E57*N57</f>
        <v>187.79999999999998</v>
      </c>
      <c r="P57" s="51" t="s">
        <v>26</v>
      </c>
      <c r="Q57" s="50" t="s">
        <v>284</v>
      </c>
      <c r="R57" s="50">
        <v>1</v>
      </c>
      <c r="S57" s="50"/>
    </row>
    <row r="58" spans="1:19" ht="31.5">
      <c r="A58" s="8">
        <v>49</v>
      </c>
      <c r="B58" s="8" t="s">
        <v>252</v>
      </c>
      <c r="C58" s="8" t="s">
        <v>253</v>
      </c>
      <c r="D58" s="8" t="s">
        <v>254</v>
      </c>
      <c r="E58" s="9">
        <v>200</v>
      </c>
      <c r="F58" s="21" t="s">
        <v>255</v>
      </c>
      <c r="G58" s="20" t="s">
        <v>38</v>
      </c>
      <c r="H58" s="20" t="s">
        <v>38</v>
      </c>
      <c r="I58" s="18"/>
      <c r="J58" s="17"/>
      <c r="K58" s="17"/>
      <c r="L58" s="17">
        <v>4.16</v>
      </c>
      <c r="M58" s="18">
        <v>1</v>
      </c>
      <c r="N58" s="19">
        <f t="shared" si="1"/>
        <v>4.16</v>
      </c>
      <c r="O58" s="45">
        <f>E58*N58</f>
        <v>832</v>
      </c>
      <c r="P58" s="51" t="s">
        <v>39</v>
      </c>
      <c r="Q58" s="50" t="s">
        <v>284</v>
      </c>
      <c r="R58" s="50">
        <v>1</v>
      </c>
      <c r="S58" s="50" t="s">
        <v>289</v>
      </c>
    </row>
    <row r="59" spans="1:19" ht="31.5">
      <c r="A59" s="8">
        <v>50</v>
      </c>
      <c r="B59" s="8" t="s">
        <v>256</v>
      </c>
      <c r="C59" s="8" t="s">
        <v>257</v>
      </c>
      <c r="D59" s="8" t="s">
        <v>258</v>
      </c>
      <c r="E59" s="9">
        <v>30</v>
      </c>
      <c r="F59" s="18"/>
      <c r="G59" s="18"/>
      <c r="H59" s="18"/>
      <c r="I59" s="18"/>
      <c r="J59" s="17"/>
      <c r="K59" s="17"/>
      <c r="L59" s="17"/>
      <c r="M59" s="18"/>
      <c r="N59" s="19"/>
      <c r="O59" s="45"/>
      <c r="P59" s="52"/>
      <c r="Q59" s="50"/>
      <c r="R59" s="50"/>
      <c r="S59" s="50" t="s">
        <v>288</v>
      </c>
    </row>
  </sheetData>
  <autoFilter ref="A1:S59"/>
  <sortState ref="A2:S101">
    <sortCondition ref="A2:A101"/>
    <sortCondition ref="C2:C101"/>
    <sortCondition ref="P2:P101"/>
    <sortCondition ref="N2:N101"/>
    <sortCondition ref="L2:L101"/>
  </sortState>
  <printOptions horizontalCentered="1" verticalCentered="1"/>
  <pageMargins left="0" right="0" top="0" bottom="0" header="0" footer="0"/>
  <pageSetup paperSize="9" scale="50" fitToWidth="0" fitToHeight="0" pageOrder="overThenDown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zop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2014-12-02T09:09:27Z</cp:lastPrinted>
  <dcterms:created xsi:type="dcterms:W3CDTF">2006-09-01T11:46:44Z</dcterms:created>
  <dcterms:modified xsi:type="dcterms:W3CDTF">2014-12-02T09:09:47Z</dcterms:modified>
</cp:coreProperties>
</file>